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65" activeTab="0"/>
  </bookViews>
  <sheets>
    <sheet name="Thu " sheetId="1" r:id="rId1"/>
    <sheet name="Chi" sheetId="2" r:id="rId2"/>
  </sheets>
  <definedNames>
    <definedName name="_xlnm.Print_Titles" localSheetId="1">'Chi'!$3:$4</definedName>
    <definedName name="_xlnm.Print_Titles" localSheetId="0">'Thu '!$6:$8</definedName>
  </definedNames>
  <calcPr fullCalcOnLoad="1"/>
</workbook>
</file>

<file path=xl/sharedStrings.xml><?xml version="1.0" encoding="utf-8"?>
<sst xmlns="http://schemas.openxmlformats.org/spreadsheetml/2006/main" count="189" uniqueCount="174">
  <si>
    <t>Đơn vị tính: Triệu đồng</t>
  </si>
  <si>
    <t>Stt</t>
  </si>
  <si>
    <t>Nội dung</t>
  </si>
  <si>
    <t xml:space="preserve">Ước thực hiện 6 tháng </t>
  </si>
  <si>
    <t xml:space="preserve">TỔNG THU NSNN TRÊN ĐỊA BÀN </t>
  </si>
  <si>
    <t>A</t>
  </si>
  <si>
    <t xml:space="preserve">Tổng các khoản thu cân đối NSNN </t>
  </si>
  <si>
    <t>I</t>
  </si>
  <si>
    <t xml:space="preserve">Thu từ sản suất kinh doanh trong nước </t>
  </si>
  <si>
    <t xml:space="preserve">   - Thuế thu nhập doanh nghiệp </t>
  </si>
  <si>
    <t xml:space="preserve">   - Thuế tài nguyên</t>
  </si>
  <si>
    <t xml:space="preserve">   - Thuế tiêu thụ đặc biệt hàng hoá, dịch vụ  trong nước </t>
  </si>
  <si>
    <t xml:space="preserve">   - Thuế môn bài </t>
  </si>
  <si>
    <t xml:space="preserve">   - Thu hồi vốn và thu khác </t>
  </si>
  <si>
    <t>Thu từ doanh nghiệp có vốn đầu tư nước ngoài</t>
  </si>
  <si>
    <t xml:space="preserve">   - Thuế môn bài</t>
  </si>
  <si>
    <t>Thu từ khu vực CTN, dịch vụ ngoài quốc doanh</t>
  </si>
  <si>
    <t xml:space="preserve">Lệ phí trước bạ </t>
  </si>
  <si>
    <t xml:space="preserve">Thuế sử dụng đất phi nông nghiệp </t>
  </si>
  <si>
    <t>Thuế thu nhập cá nhân</t>
  </si>
  <si>
    <t>Thuế bảo vệ môi trường</t>
  </si>
  <si>
    <t>Thu phí và lệ phí</t>
  </si>
  <si>
    <t>Thu tiền sử dụng đất</t>
  </si>
  <si>
    <t>Thu khác ngân sách</t>
  </si>
  <si>
    <t>II</t>
  </si>
  <si>
    <t xml:space="preserve">Thuế XK, thuế NK, thuế TTĐB, thuế VAT hàng nhập khẩu </t>
  </si>
  <si>
    <t>B</t>
  </si>
  <si>
    <t>Các khoản thu để lại chi quản lý qua NSNN</t>
  </si>
  <si>
    <t xml:space="preserve"> - Thu Xổ số kiến thiết </t>
  </si>
  <si>
    <t xml:space="preserve"> - Học phí</t>
  </si>
  <si>
    <t>TỔNG THU NGÂN SÁCH ĐỊA PHƯƠNG</t>
  </si>
  <si>
    <t xml:space="preserve">Các khoản thu cân đối ngân sách </t>
  </si>
  <si>
    <t xml:space="preserve"> - Các khoản thu 100%</t>
  </si>
  <si>
    <t xml:space="preserve"> - Thu phân chia theo tỷ lệ %</t>
  </si>
  <si>
    <t>Các khoản thu được để lại chi quản lý qua NSNN</t>
  </si>
  <si>
    <t>TỔNG CHI NGÂN SÁCH ĐỊA PHƯƠNG</t>
  </si>
  <si>
    <t>A. Chi cân đối NSĐP</t>
  </si>
  <si>
    <t>I. Chi đầu tư phát triển</t>
  </si>
  <si>
    <t xml:space="preserve">Trong đó </t>
  </si>
  <si>
    <t xml:space="preserve"> - Chi giáo dục, đào tạo và dạy nghề</t>
  </si>
  <si>
    <t xml:space="preserve"> - Chi khoa học công nghệ</t>
  </si>
  <si>
    <t>1. Chi xây dựng cơ bản tập trung</t>
  </si>
  <si>
    <t>2. Chi đầu tư hạ tầng từ nguồn thu tiền sử dụng đất</t>
  </si>
  <si>
    <t xml:space="preserve"> - Đầu tư hạ tầng từ nguồn thu CQSDĐ</t>
  </si>
  <si>
    <t xml:space="preserve"> - Đầu tư hạ tầng từ nguồn thu đấu giá đất</t>
  </si>
  <si>
    <t>II. Chi thường xuyên</t>
  </si>
  <si>
    <t>1. Chi sự nghiệp kinh tế</t>
  </si>
  <si>
    <t xml:space="preserve"> - Sự nghiệp Lâm nghiệp</t>
  </si>
  <si>
    <t xml:space="preserve"> - Sự nghiệp Nông nghiệp</t>
  </si>
  <si>
    <t xml:space="preserve"> - Sự nghiệp Thuỷ lợi</t>
  </si>
  <si>
    <t xml:space="preserve"> - Sự nghiệp Thủy sản</t>
  </si>
  <si>
    <t xml:space="preserve"> - Sự nghiệp Giao thông</t>
  </si>
  <si>
    <t xml:space="preserve"> - Sự nghiệp Kiến thiết thị chính</t>
  </si>
  <si>
    <t xml:space="preserve"> - Sự nghiệp kinh tế khác</t>
  </si>
  <si>
    <t xml:space="preserve"> - Chi SN giáo dục</t>
  </si>
  <si>
    <t xml:space="preserve"> - Chi SN đào tạo và dạy nghề</t>
  </si>
  <si>
    <t>3. Chi sự nghiệp Y tế</t>
  </si>
  <si>
    <t>4. Chi sự nghiệp Khoa học, công nghệ</t>
  </si>
  <si>
    <t>5. Chi sự nghiệp văn hoá thông tin</t>
  </si>
  <si>
    <t>6. Chi sự nghiệp phát thanh truyền hình</t>
  </si>
  <si>
    <t>7. Chi sự nghiệp thể dục thể thao</t>
  </si>
  <si>
    <t>8. Chi đảm bảo xã hội</t>
  </si>
  <si>
    <t>9. Chi quản lý hành chính</t>
  </si>
  <si>
    <t xml:space="preserve"> - Chi quản lý nhà nước</t>
  </si>
  <si>
    <t xml:space="preserve"> - Chi hoạt động của CQ Đảng và các tổ chức CTr- XH</t>
  </si>
  <si>
    <t xml:space="preserve"> - Chi hỗ trợ hội, đoàn thể</t>
  </si>
  <si>
    <t>10. Chi an ninh quốc phòng địa phương</t>
  </si>
  <si>
    <t xml:space="preserve"> - Chi an ninh</t>
  </si>
  <si>
    <t xml:space="preserve"> - Chi quốc phòng</t>
  </si>
  <si>
    <t>11. Chi trợ giá trợ cước</t>
  </si>
  <si>
    <t>12. Chi sự nghiệp môi trường</t>
  </si>
  <si>
    <t>13. Chi khác ngân sách.</t>
  </si>
  <si>
    <t>III. Chi bổ sung quỹ dự trữ tài chính</t>
  </si>
  <si>
    <t>IV. Dự phòng ngân sách</t>
  </si>
  <si>
    <t>V. Chi trả nợ gốc và lãi vay đầu tư cơ sở hạ tầng</t>
  </si>
  <si>
    <t xml:space="preserve"> - Trả Chi nhánh Ngân hàng phát triển</t>
  </si>
  <si>
    <t xml:space="preserve"> + Trả vay đầu tư lưới điện nông thôn II (RELL II)</t>
  </si>
  <si>
    <t>C. Chi thực hiện một số mục tiêu, nhiệm vụ khác</t>
  </si>
  <si>
    <t>D. Các khoản chi được quản lý qua NSNN</t>
  </si>
  <si>
    <t>2. Chi thường xuyên</t>
  </si>
  <si>
    <t xml:space="preserve">   - Thuế giá trị gia tăng</t>
  </si>
  <si>
    <t xml:space="preserve">   - Thu khác ngoài quốc doanh</t>
  </si>
  <si>
    <t xml:space="preserve"> - Thu cấp quyền sử dụng đất</t>
  </si>
  <si>
    <t xml:space="preserve"> - Thu đấu giá đất</t>
  </si>
  <si>
    <t>Trong đó: - Thu phạt an toàn giao thông</t>
  </si>
  <si>
    <t xml:space="preserve">                   + Ngân sách trung ương hưởng</t>
  </si>
  <si>
    <t xml:space="preserve">Trong đó : + Thuế XK, NK, TTĐB. </t>
  </si>
  <si>
    <t xml:space="preserve">                  + Thuế VAT hàng nhập khẩu </t>
  </si>
  <si>
    <t xml:space="preserve">      + Bổ sung cân đối</t>
  </si>
  <si>
    <t xml:space="preserve">      +  Bổ sung thực hiện cải cách tiền lương đến mức lương cơ sở  1.150.000 đồng/tháng</t>
  </si>
  <si>
    <t xml:space="preserve">      + Bổ sung có mục tiêu</t>
  </si>
  <si>
    <t>Thu từ doanh nghiệp nhà nước do Trung ương quản lý</t>
  </si>
  <si>
    <t>Thu từ doanh nghiệp nhà nước do địa phương quản lý</t>
  </si>
  <si>
    <t xml:space="preserve">Thu tiền thuê nhà thuộc sở hữu Nhà nước </t>
  </si>
  <si>
    <t>Thu  tại xã</t>
  </si>
  <si>
    <t xml:space="preserve">   - Thu khác</t>
  </si>
  <si>
    <t>Bổ sung cân đối</t>
  </si>
  <si>
    <t>Bổ sung tiền lương 1,150.000 đ/tháng</t>
  </si>
  <si>
    <t>Vốn viện trợ</t>
  </si>
  <si>
    <t>Bổ sung chương trình MTQG</t>
  </si>
  <si>
    <t>Chương trình mục tiêu nhiệm vụ khác</t>
  </si>
  <si>
    <t>14. Chi tạo nguồn thực hiện cải cách tiền lương</t>
  </si>
  <si>
    <t xml:space="preserve"> - Trả phí tạm ứng vốn nhàn rỗi kho bạc nhà nước</t>
  </si>
  <si>
    <t xml:space="preserve"> - Đầu tư cơ sở vật chất trường học từ nguồn thu XSKT</t>
  </si>
  <si>
    <t xml:space="preserve"> - Chi sự nghiệp Giáo dục</t>
  </si>
  <si>
    <t xml:space="preserve"> - Chi sự nghiệp Đào tạo</t>
  </si>
  <si>
    <t xml:space="preserve">                 - Các khoản thu khác (cân đối ngân sách)</t>
  </si>
  <si>
    <t>Thu cấp quyền khai thác khoáng sản</t>
  </si>
  <si>
    <t xml:space="preserve"> - Thu chuyển nguồn từ năm trước sang</t>
  </si>
  <si>
    <t>Nội dung các khoản chi</t>
  </si>
  <si>
    <t>Ước thực hiện 6 tháng</t>
  </si>
  <si>
    <t>So sánh (%) ƯTH/DT</t>
  </si>
  <si>
    <t>4=3/2*100</t>
  </si>
  <si>
    <t xml:space="preserve"> - Vốn trong nước</t>
  </si>
  <si>
    <t xml:space="preserve"> </t>
  </si>
  <si>
    <t>2. Chi Giáo dục - Đào tạo dạy nghề</t>
  </si>
  <si>
    <t>Trong đó:  + Kinh phí mua thẻ BHYT cho trẻ em dưới 6 tuổi</t>
  </si>
  <si>
    <t xml:space="preserve">                  + Kinh phí mua thẻ BHYT cho người nghèo</t>
  </si>
  <si>
    <t xml:space="preserve">                  + HT CT điều trị thay thế chất dạng thuốc phiện bằng thuốc Methadone</t>
  </si>
  <si>
    <t xml:space="preserve">                  + Hỗ trợ Quỹ khám bệnh cho người nghèo</t>
  </si>
  <si>
    <t xml:space="preserve">          + Hỗ trợ hộ nghèo tiền điện</t>
  </si>
  <si>
    <t xml:space="preserve">          + HT người có uy tín trong đồng bào dân tộc thiểu số</t>
  </si>
  <si>
    <t xml:space="preserve">          + Nâng cấp, sửa chữa Nghĩa trang Tông Khao</t>
  </si>
  <si>
    <t xml:space="preserve">  + Kinh phí bầu cử Đại biểu Quốc hội và HĐND các cấp 2016</t>
  </si>
  <si>
    <t xml:space="preserve">    + Chi hoạt động của cơ quan Đảng</t>
  </si>
  <si>
    <t xml:space="preserve">    + Chi hoạt động của các tổ chức chính trị XH </t>
  </si>
  <si>
    <t xml:space="preserve">           Tr. Đó: HT trực tiếp cho người dân hộ nghèo vùng KK theo QĐ 102/QĐ-TTg</t>
  </si>
  <si>
    <t>Tr.đó: + Hỗ trợ thực hiện Chỉ thị 14</t>
  </si>
  <si>
    <t xml:space="preserve">          + Tăng thu dự toán địa phương giao 2016/DTTW 2016</t>
  </si>
  <si>
    <t xml:space="preserve">          + Tiết kiệm thêm 10% chi thường xuyên</t>
  </si>
  <si>
    <t xml:space="preserve">          + KP xây dựng khu tưởng niệm Đại tướng Võ Nguyên Giáp</t>
  </si>
  <si>
    <t xml:space="preserve">          + Các khoản chi khác (tăng biên chế và các chính sách khác)</t>
  </si>
  <si>
    <t xml:space="preserve"> + Trả vay đầu tư kiên cố hóa kênh mương, GTNT, HTLN, HT…</t>
  </si>
  <si>
    <t>B. Chi thực hiện Chương trình mục tiêu quốc gia</t>
  </si>
  <si>
    <t>1. Chương trình Giảm nghèo bền vững</t>
  </si>
  <si>
    <t xml:space="preserve"> * Vốn đầu tư</t>
  </si>
  <si>
    <t xml:space="preserve"> * Vốn sự nghiệp</t>
  </si>
  <si>
    <t>2. Chương trình Xây dựng nông thôn mới</t>
  </si>
  <si>
    <t>I. Bổ sung mục tiêu (Vốn đầu tư)</t>
  </si>
  <si>
    <t>1. Đầu tư các dự án từ nguồn vốn nước ngoài</t>
  </si>
  <si>
    <t>2. Đầu tư các dự án từ nguồn vốn trong nước</t>
  </si>
  <si>
    <t xml:space="preserve"> - Chương trình Phát triển kinh tế - xã hội các vùng</t>
  </si>
  <si>
    <t xml:space="preserve"> - Chương trình mục tiêu hỗ trợ đầu tư xây dựng kết cấu hạ tầng khu kinh tế cửa khẩu</t>
  </si>
  <si>
    <t xml:space="preserve"> - Chương trình mục tiêu phát triển hạ tầng du lịch</t>
  </si>
  <si>
    <t xml:space="preserve"> - Chương trình mục tiêu tái cơ cấu ngành nông nghiệp và phòng chống giảm nhẹ thiên tai, ổn định đời sống dân cư</t>
  </si>
  <si>
    <t xml:space="preserve">  - Chương trình mục tiêu Quốc phòng an ninh trên địa bàn trọng điểm</t>
  </si>
  <si>
    <t xml:space="preserve">  - Chương trình mục tiêu Đầu tư phát triển y tế địa phương</t>
  </si>
  <si>
    <t xml:space="preserve"> - Chương trình mục tiêu cấp điện nông thôn Miền núi và hải đảo </t>
  </si>
  <si>
    <t xml:space="preserve"> - Chương trình mục tiêu Phát triển văn hóa</t>
  </si>
  <si>
    <t xml:space="preserve">  - Chương trình mục tiêu phát triển lâm nghiệp bền vững</t>
  </si>
  <si>
    <t xml:space="preserve"> - Hỗ trợ vốn đối ứng ODA</t>
  </si>
  <si>
    <t>II. Bổ sung mục tiêu vốn (Vốn sự nghiệp)</t>
  </si>
  <si>
    <t xml:space="preserve"> - Vốn viện trợ</t>
  </si>
  <si>
    <t>3. Kinh phí TH Đề án Sắp xếp ổn định dân cư, PTKTXH, đảm bảo QPAN huyện Mường Nhé</t>
  </si>
  <si>
    <t>4. HT thành lập mới, đào tạo, bồi dưỡng cán bộ Hợp tác xã</t>
  </si>
  <si>
    <t>5. Đề án PT KTXH vùng dân tộc rất ít người (DT Cống)</t>
  </si>
  <si>
    <t>6. Hỗ trợ thực hiện chính sách bảo vệ và phát triển đất trồng lúa</t>
  </si>
  <si>
    <t>1. Chi đầu tư</t>
  </si>
  <si>
    <t xml:space="preserve"> - XD trạm Y tế xã từ nguồn thu sổ xố kiến thiết</t>
  </si>
  <si>
    <t xml:space="preserve">       Trong đó: Cải tạo, nâng cấp tuyến đường Võ Nguyên Giáp</t>
  </si>
  <si>
    <t>7. Kinh phí phân giới cắm mốc Việt - Lào</t>
  </si>
  <si>
    <t xml:space="preserve">Dự toán HĐND tỉnh giao </t>
  </si>
  <si>
    <t xml:space="preserve">Dự toán giao </t>
  </si>
  <si>
    <t xml:space="preserve">So sánh (%) UTH/DT </t>
  </si>
  <si>
    <t>1. Đề án đào tạo, BD CB Hội liên hiệp phụ nữ các cấp GĐ 2013-2017</t>
  </si>
  <si>
    <t>2. Chương trình đảm bảo chất lượng giáo dục trường học</t>
  </si>
  <si>
    <t>Dự toán TW giao</t>
  </si>
  <si>
    <t>6=5/4*100</t>
  </si>
  <si>
    <t xml:space="preserve"> - Thu bổ sung từ NSTW</t>
  </si>
  <si>
    <t xml:space="preserve"> (Kèm theo Báo cáo số              /BC-UBND  ngày    /6/2016 của UBND tỉnh)</t>
  </si>
  <si>
    <t>A. ƯỚC THỰC HIỆN NHIỆM VỤ THU 6 THÁNG ĐẦU NĂM</t>
  </si>
  <si>
    <t>CHI TIẾT TÌNH HÌNH THU, CHI NGÂN SÁCH ĐỊA PHƯƠNG 6 THÁNG ĐẦU NĂM 2016</t>
  </si>
  <si>
    <t>B. ƯỚC THỰC HIỆN CHI NGÂN SÁCH ĐỊA PHƯƠNG 6 THÁNG ĐẦU NĂM 2016</t>
  </si>
  <si>
    <t xml:space="preserve">Thu tiền thuê mặt đất, mặt nước 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</si>
</sst>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;[Red]#,##0"/>
    <numFmt numFmtId="174" formatCode="#,##0.000"/>
    <numFmt numFmtId="175" formatCode="#,##0.0;[Red]#,##0.0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"/>
    <numFmt numFmtId="182" formatCode="0.0000"/>
    <numFmt numFmtId="183" formatCode="0.000"/>
    <numFmt numFmtId="184" formatCode="0.0"/>
  </numFmts>
  <fonts count="61">
    <font>
      <sz val="10"/>
      <name val="Arial"/>
      <family val="0"/>
    </font>
    <font>
      <sz val="11"/>
      <color indexed="8"/>
      <name val="Times New Roman"/>
      <family val="1"/>
    </font>
    <font>
      <sz val="10"/>
      <color indexed="8"/>
      <name val="MS Sans Serif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.VnTime"/>
      <family val="2"/>
    </font>
    <font>
      <b/>
      <u val="single"/>
      <sz val="12"/>
      <color indexed="12"/>
      <name val="Times New Roman"/>
      <family val="1"/>
    </font>
    <font>
      <sz val="9"/>
      <name val="Times New Roman"/>
      <family val="1"/>
    </font>
    <font>
      <b/>
      <sz val="12"/>
      <name val=".VnTime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.VnTime"/>
      <family val="2"/>
    </font>
    <font>
      <sz val="11"/>
      <name val=".VnArial Narrow"/>
      <family val="2"/>
    </font>
    <font>
      <sz val="12"/>
      <color indexed="10"/>
      <name val="Times New Roman"/>
      <family val="1"/>
    </font>
    <font>
      <sz val="8"/>
      <name val="Arial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4"/>
      <name val="Times New Roman"/>
      <family val="1"/>
    </font>
    <font>
      <sz val="14"/>
      <name val="Arial"/>
      <family val="0"/>
    </font>
    <font>
      <i/>
      <sz val="12"/>
      <name val="Times New Roman"/>
      <family val="1"/>
    </font>
    <font>
      <sz val="11"/>
      <name val="Arial"/>
      <family val="0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0"/>
    </font>
    <font>
      <u val="single"/>
      <sz val="12"/>
      <name val="Times New Roman"/>
      <family val="1"/>
    </font>
    <font>
      <sz val="12"/>
      <color indexed="10"/>
      <name val="Arial"/>
      <family val="0"/>
    </font>
    <font>
      <i/>
      <sz val="11"/>
      <name val="Times New Roman"/>
      <family val="1"/>
    </font>
    <font>
      <i/>
      <sz val="12"/>
      <name val="Arial"/>
      <family val="0"/>
    </font>
    <font>
      <b/>
      <u val="single"/>
      <sz val="11"/>
      <name val="Times New Roman"/>
      <family val="1"/>
    </font>
    <font>
      <b/>
      <sz val="12"/>
      <name val="Arial"/>
      <family val="0"/>
    </font>
    <font>
      <sz val="10"/>
      <name val="VNI-Times"/>
      <family val="0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3" borderId="0" applyNumberFormat="0" applyBorder="0" applyAlignment="0" applyProtection="0"/>
    <xf numFmtId="0" fontId="47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1" borderId="2" applyNumberFormat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7" borderId="1" applyNumberFormat="0" applyAlignment="0" applyProtection="0"/>
    <xf numFmtId="0" fontId="55" fillId="0" borderId="6" applyNumberFormat="0" applyFill="0" applyAlignment="0" applyProtection="0"/>
    <xf numFmtId="0" fontId="56" fillId="22" borderId="0" applyNumberFormat="0" applyBorder="0" applyAlignment="0" applyProtection="0"/>
    <xf numFmtId="0" fontId="0" fillId="23" borderId="7" applyNumberFormat="0" applyFont="0" applyAlignment="0" applyProtection="0"/>
    <xf numFmtId="0" fontId="57" fillId="20" borderId="8" applyNumberFormat="0" applyAlignment="0" applyProtection="0"/>
    <xf numFmtId="9" fontId="0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1" fillId="0" borderId="0" xfId="0" applyFont="1" applyAlignment="1">
      <alignment/>
    </xf>
    <xf numFmtId="0" fontId="6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15" fillId="0" borderId="0" xfId="0" applyFont="1" applyAlignment="1">
      <alignment/>
    </xf>
    <xf numFmtId="0" fontId="13" fillId="0" borderId="13" xfId="0" applyFont="1" applyBorder="1" applyAlignment="1">
      <alignment/>
    </xf>
    <xf numFmtId="3" fontId="13" fillId="0" borderId="13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172" fontId="10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173" fontId="22" fillId="0" borderId="11" xfId="0" applyNumberFormat="1" applyFont="1" applyFill="1" applyBorder="1" applyAlignment="1">
      <alignment/>
    </xf>
    <xf numFmtId="173" fontId="23" fillId="0" borderId="11" xfId="0" applyNumberFormat="1" applyFont="1" applyFill="1" applyBorder="1" applyAlignment="1">
      <alignment/>
    </xf>
    <xf numFmtId="173" fontId="9" fillId="24" borderId="11" xfId="0" applyNumberFormat="1" applyFont="1" applyFill="1" applyBorder="1" applyAlignment="1">
      <alignment/>
    </xf>
    <xf numFmtId="173" fontId="24" fillId="0" borderId="11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173" fontId="25" fillId="0" borderId="11" xfId="0" applyNumberFormat="1" applyFont="1" applyFill="1" applyBorder="1" applyAlignment="1">
      <alignment/>
    </xf>
    <xf numFmtId="173" fontId="3" fillId="0" borderId="11" xfId="0" applyNumberFormat="1" applyFont="1" applyFill="1" applyBorder="1" applyAlignment="1">
      <alignment/>
    </xf>
    <xf numFmtId="173" fontId="12" fillId="0" borderId="11" xfId="0" applyNumberFormat="1" applyFont="1" applyBorder="1" applyAlignment="1">
      <alignment/>
    </xf>
    <xf numFmtId="173" fontId="12" fillId="24" borderId="11" xfId="0" applyNumberFormat="1" applyFont="1" applyFill="1" applyBorder="1" applyAlignment="1">
      <alignment/>
    </xf>
    <xf numFmtId="173" fontId="12" fillId="24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/>
    </xf>
    <xf numFmtId="173" fontId="12" fillId="24" borderId="11" xfId="0" applyNumberFormat="1" applyFont="1" applyFill="1" applyBorder="1" applyAlignment="1">
      <alignment wrapText="1"/>
    </xf>
    <xf numFmtId="173" fontId="25" fillId="0" borderId="11" xfId="0" applyNumberFormat="1" applyFont="1" applyFill="1" applyBorder="1" applyAlignment="1">
      <alignment wrapText="1"/>
    </xf>
    <xf numFmtId="173" fontId="25" fillId="0" borderId="11" xfId="0" applyNumberFormat="1" applyFont="1" applyBorder="1" applyAlignment="1">
      <alignment wrapText="1"/>
    </xf>
    <xf numFmtId="173" fontId="25" fillId="0" borderId="11" xfId="0" applyNumberFormat="1" applyFont="1" applyBorder="1" applyAlignment="1">
      <alignment horizontal="right" vertical="center" wrapText="1"/>
    </xf>
    <xf numFmtId="175" fontId="8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0" fontId="13" fillId="0" borderId="14" xfId="0" applyFont="1" applyBorder="1" applyAlignment="1">
      <alignment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/>
    </xf>
    <xf numFmtId="172" fontId="13" fillId="0" borderId="14" xfId="0" applyNumberFormat="1" applyFont="1" applyFill="1" applyBorder="1" applyAlignment="1">
      <alignment/>
    </xf>
    <xf numFmtId="0" fontId="23" fillId="0" borderId="11" xfId="0" applyNumberFormat="1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3" fillId="24" borderId="11" xfId="0" applyNumberFormat="1" applyFont="1" applyFill="1" applyBorder="1" applyAlignment="1">
      <alignment/>
    </xf>
    <xf numFmtId="0" fontId="4" fillId="24" borderId="11" xfId="0" applyNumberFormat="1" applyFont="1" applyFill="1" applyBorder="1" applyAlignment="1">
      <alignment/>
    </xf>
    <xf numFmtId="0" fontId="25" fillId="0" borderId="11" xfId="0" applyNumberFormat="1" applyFont="1" applyBorder="1" applyAlignment="1">
      <alignment/>
    </xf>
    <xf numFmtId="0" fontId="25" fillId="24" borderId="11" xfId="0" applyFont="1" applyFill="1" applyBorder="1" applyAlignment="1">
      <alignment/>
    </xf>
    <xf numFmtId="0" fontId="25" fillId="24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25" fillId="0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wrapText="1"/>
    </xf>
    <xf numFmtId="0" fontId="23" fillId="0" borderId="11" xfId="0" applyNumberFormat="1" applyFont="1" applyFill="1" applyBorder="1" applyAlignment="1">
      <alignment/>
    </xf>
    <xf numFmtId="0" fontId="25" fillId="0" borderId="11" xfId="0" applyFont="1" applyBorder="1" applyAlignment="1">
      <alignment/>
    </xf>
    <xf numFmtId="0" fontId="23" fillId="0" borderId="11" xfId="0" applyNumberFormat="1" applyFont="1" applyFill="1" applyBorder="1" applyAlignment="1">
      <alignment horizontal="center"/>
    </xf>
    <xf numFmtId="0" fontId="25" fillId="0" borderId="11" xfId="0" applyNumberFormat="1" applyFont="1" applyFill="1" applyBorder="1" applyAlignment="1">
      <alignment vertical="center" wrapText="1"/>
    </xf>
    <xf numFmtId="172" fontId="13" fillId="0" borderId="13" xfId="0" applyNumberFormat="1" applyFont="1" applyFill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6" fillId="0" borderId="0" xfId="0" applyFont="1" applyBorder="1" applyAlignment="1">
      <alignment/>
    </xf>
    <xf numFmtId="0" fontId="0" fillId="0" borderId="0" xfId="0" applyBorder="1" applyAlignment="1">
      <alignment/>
    </xf>
    <xf numFmtId="0" fontId="31" fillId="0" borderId="0" xfId="0" applyFont="1" applyBorder="1" applyAlignment="1">
      <alignment/>
    </xf>
    <xf numFmtId="0" fontId="31" fillId="0" borderId="15" xfId="0" applyFont="1" applyBorder="1" applyAlignment="1">
      <alignment/>
    </xf>
    <xf numFmtId="0" fontId="26" fillId="0" borderId="16" xfId="0" applyFont="1" applyBorder="1" applyAlignment="1">
      <alignment horizontal="center"/>
    </xf>
    <xf numFmtId="0" fontId="26" fillId="24" borderId="16" xfId="0" applyFont="1" applyFill="1" applyBorder="1" applyAlignment="1">
      <alignment horizontal="center"/>
    </xf>
    <xf numFmtId="0" fontId="32" fillId="0" borderId="17" xfId="0" applyFont="1" applyBorder="1" applyAlignment="1">
      <alignment horizontal="center" vertical="center" wrapText="1"/>
    </xf>
    <xf numFmtId="3" fontId="23" fillId="0" borderId="17" xfId="0" applyNumberFormat="1" applyFont="1" applyBorder="1" applyAlignment="1">
      <alignment vertical="center" wrapText="1"/>
    </xf>
    <xf numFmtId="9" fontId="13" fillId="0" borderId="14" xfId="61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3" fontId="33" fillId="0" borderId="11" xfId="0" applyNumberFormat="1" applyFont="1" applyBorder="1" applyAlignment="1">
      <alignment vertical="center" wrapText="1"/>
    </xf>
    <xf numFmtId="9" fontId="13" fillId="0" borderId="11" xfId="61" applyFont="1" applyBorder="1" applyAlignment="1">
      <alignment vertical="center" wrapText="1"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/>
    </xf>
    <xf numFmtId="0" fontId="6" fillId="0" borderId="11" xfId="0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0" fontId="34" fillId="0" borderId="12" xfId="0" applyFont="1" applyBorder="1" applyAlignment="1">
      <alignment/>
    </xf>
    <xf numFmtId="0" fontId="35" fillId="0" borderId="11" xfId="0" applyFont="1" applyBorder="1" applyAlignment="1">
      <alignment vertical="center" wrapText="1"/>
    </xf>
    <xf numFmtId="3" fontId="13" fillId="0" borderId="11" xfId="0" applyNumberFormat="1" applyFont="1" applyBorder="1" applyAlignment="1">
      <alignment vertical="center" wrapText="1"/>
    </xf>
    <xf numFmtId="3" fontId="13" fillId="24" borderId="11" xfId="0" applyNumberFormat="1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3" fontId="13" fillId="24" borderId="11" xfId="0" applyNumberFormat="1" applyFont="1" applyFill="1" applyBorder="1" applyAlignment="1">
      <alignment vertical="center" wrapText="1"/>
    </xf>
    <xf numFmtId="0" fontId="6" fillId="24" borderId="11" xfId="0" applyFont="1" applyFill="1" applyBorder="1" applyAlignment="1">
      <alignment vertical="center" wrapText="1"/>
    </xf>
    <xf numFmtId="3" fontId="6" fillId="24" borderId="11" xfId="0" applyNumberFormat="1" applyFont="1" applyFill="1" applyBorder="1" applyAlignment="1">
      <alignment vertical="center" wrapText="1"/>
    </xf>
    <xf numFmtId="0" fontId="13" fillId="24" borderId="11" xfId="0" applyFont="1" applyFill="1" applyBorder="1" applyAlignment="1">
      <alignment vertical="center" wrapText="1"/>
    </xf>
    <xf numFmtId="0" fontId="34" fillId="24" borderId="0" xfId="0" applyFont="1" applyFill="1" applyBorder="1" applyAlignment="1">
      <alignment/>
    </xf>
    <xf numFmtId="0" fontId="34" fillId="24" borderId="12" xfId="0" applyFont="1" applyFill="1" applyBorder="1" applyAlignment="1">
      <alignment/>
    </xf>
    <xf numFmtId="0" fontId="34" fillId="24" borderId="18" xfId="0" applyFont="1" applyFill="1" applyBorder="1" applyAlignment="1">
      <alignment/>
    </xf>
    <xf numFmtId="0" fontId="34" fillId="0" borderId="18" xfId="0" applyFont="1" applyBorder="1" applyAlignment="1">
      <alignment/>
    </xf>
    <xf numFmtId="0" fontId="36" fillId="24" borderId="18" xfId="0" applyFont="1" applyFill="1" applyBorder="1" applyAlignment="1">
      <alignment/>
    </xf>
    <xf numFmtId="0" fontId="36" fillId="24" borderId="12" xfId="0" applyFont="1" applyFill="1" applyBorder="1" applyAlignment="1">
      <alignment/>
    </xf>
    <xf numFmtId="0" fontId="37" fillId="24" borderId="11" xfId="0" applyFont="1" applyFill="1" applyBorder="1" applyAlignment="1">
      <alignment vertical="center" wrapText="1"/>
    </xf>
    <xf numFmtId="3" fontId="30" fillId="24" borderId="11" xfId="0" applyNumberFormat="1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vertical="center" wrapText="1"/>
    </xf>
    <xf numFmtId="3" fontId="30" fillId="24" borderId="11" xfId="0" applyNumberFormat="1" applyFont="1" applyFill="1" applyBorder="1" applyAlignment="1">
      <alignment vertical="center" wrapText="1"/>
    </xf>
    <xf numFmtId="0" fontId="38" fillId="0" borderId="0" xfId="0" applyFont="1" applyBorder="1" applyAlignment="1">
      <alignment/>
    </xf>
    <xf numFmtId="0" fontId="38" fillId="0" borderId="12" xfId="0" applyFont="1" applyBorder="1" applyAlignment="1">
      <alignment/>
    </xf>
    <xf numFmtId="0" fontId="30" fillId="24" borderId="11" xfId="0" applyFont="1" applyFill="1" applyBorder="1" applyAlignment="1">
      <alignment vertical="center" wrapText="1"/>
    </xf>
    <xf numFmtId="9" fontId="30" fillId="0" borderId="11" xfId="61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3" fontId="24" fillId="24" borderId="11" xfId="0" applyNumberFormat="1" applyFont="1" applyFill="1" applyBorder="1" applyAlignment="1">
      <alignment vertical="center" wrapText="1"/>
    </xf>
    <xf numFmtId="3" fontId="17" fillId="24" borderId="11" xfId="0" applyNumberFormat="1" applyFont="1" applyFill="1" applyBorder="1" applyAlignment="1">
      <alignment vertical="center" wrapText="1"/>
    </xf>
    <xf numFmtId="0" fontId="39" fillId="24" borderId="11" xfId="0" applyFont="1" applyFill="1" applyBorder="1" applyAlignment="1">
      <alignment vertical="center" wrapText="1"/>
    </xf>
    <xf numFmtId="3" fontId="33" fillId="24" borderId="11" xfId="0" applyNumberFormat="1" applyFont="1" applyFill="1" applyBorder="1" applyAlignment="1">
      <alignment vertical="center" wrapText="1"/>
    </xf>
    <xf numFmtId="0" fontId="40" fillId="0" borderId="0" xfId="0" applyFont="1" applyBorder="1" applyAlignment="1">
      <alignment/>
    </xf>
    <xf numFmtId="0" fontId="40" fillId="0" borderId="12" xfId="0" applyFont="1" applyBorder="1" applyAlignment="1">
      <alignment/>
    </xf>
    <xf numFmtId="3" fontId="6" fillId="24" borderId="11" xfId="0" applyNumberFormat="1" applyFont="1" applyFill="1" applyBorder="1" applyAlignment="1">
      <alignment vertical="center" wrapText="1"/>
    </xf>
    <xf numFmtId="0" fontId="40" fillId="24" borderId="0" xfId="0" applyFont="1" applyFill="1" applyBorder="1" applyAlignment="1">
      <alignment/>
    </xf>
    <xf numFmtId="0" fontId="40" fillId="24" borderId="12" xfId="0" applyFont="1" applyFill="1" applyBorder="1" applyAlignment="1">
      <alignment/>
    </xf>
    <xf numFmtId="0" fontId="33" fillId="24" borderId="11" xfId="0" applyFont="1" applyFill="1" applyBorder="1" applyAlignment="1">
      <alignment vertical="center" wrapText="1"/>
    </xf>
    <xf numFmtId="0" fontId="36" fillId="0" borderId="0" xfId="0" applyFont="1" applyBorder="1" applyAlignment="1">
      <alignment/>
    </xf>
    <xf numFmtId="0" fontId="36" fillId="0" borderId="12" xfId="0" applyFont="1" applyBorder="1" applyAlignment="1">
      <alignment/>
    </xf>
    <xf numFmtId="0" fontId="30" fillId="0" borderId="11" xfId="0" applyFont="1" applyFill="1" applyBorder="1" applyAlignment="1">
      <alignment vertical="center" wrapText="1"/>
    </xf>
    <xf numFmtId="3" fontId="30" fillId="0" borderId="11" xfId="0" applyNumberFormat="1" applyFont="1" applyFill="1" applyBorder="1" applyAlignment="1">
      <alignment vertical="center" wrapText="1"/>
    </xf>
    <xf numFmtId="9" fontId="30" fillId="0" borderId="11" xfId="61" applyFont="1" applyFill="1" applyBorder="1" applyAlignment="1">
      <alignment vertical="center" wrapText="1"/>
    </xf>
    <xf numFmtId="0" fontId="38" fillId="0" borderId="0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2" fontId="30" fillId="0" borderId="11" xfId="0" applyNumberFormat="1" applyFont="1" applyFill="1" applyBorder="1" applyAlignment="1">
      <alignment vertical="center" wrapText="1"/>
    </xf>
    <xf numFmtId="168" fontId="30" fillId="0" borderId="11" xfId="62" applyFont="1" applyFill="1" applyBorder="1" applyAlignment="1">
      <alignment vertical="center" wrapText="1"/>
    </xf>
    <xf numFmtId="173" fontId="30" fillId="0" borderId="11" xfId="62" applyNumberFormat="1" applyFont="1" applyFill="1" applyBorder="1" applyAlignment="1">
      <alignment horizontal="right" vertical="center" wrapText="1"/>
    </xf>
    <xf numFmtId="0" fontId="13" fillId="24" borderId="11" xfId="0" applyFont="1" applyFill="1" applyBorder="1" applyAlignment="1">
      <alignment horizontal="left" vertical="center" wrapText="1"/>
    </xf>
    <xf numFmtId="3" fontId="33" fillId="24" borderId="11" xfId="0" applyNumberFormat="1" applyFont="1" applyFill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3" fontId="13" fillId="0" borderId="13" xfId="0" applyNumberFormat="1" applyFont="1" applyBorder="1" applyAlignment="1">
      <alignment vertical="center" wrapText="1"/>
    </xf>
    <xf numFmtId="3" fontId="13" fillId="24" borderId="13" xfId="0" applyNumberFormat="1" applyFont="1" applyFill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34" fillId="0" borderId="19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13" fillId="24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26" fillId="24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24" borderId="0" xfId="0" applyFont="1" applyFill="1" applyAlignment="1">
      <alignment/>
    </xf>
    <xf numFmtId="0" fontId="42" fillId="0" borderId="0" xfId="0" applyFont="1" applyAlignment="1">
      <alignment/>
    </xf>
    <xf numFmtId="0" fontId="0" fillId="24" borderId="0" xfId="0" applyFill="1" applyAlignment="1">
      <alignment/>
    </xf>
    <xf numFmtId="0" fontId="35" fillId="0" borderId="0" xfId="0" applyFont="1" applyAlignment="1">
      <alignment/>
    </xf>
    <xf numFmtId="0" fontId="38" fillId="0" borderId="18" xfId="0" applyFont="1" applyBorder="1" applyAlignment="1">
      <alignment/>
    </xf>
    <xf numFmtId="0" fontId="38" fillId="0" borderId="12" xfId="0" applyFont="1" applyBorder="1" applyAlignment="1">
      <alignment/>
    </xf>
    <xf numFmtId="0" fontId="43" fillId="0" borderId="20" xfId="0" applyFont="1" applyBorder="1" applyAlignment="1">
      <alignment horizontal="center" vertical="center" wrapText="1"/>
    </xf>
    <xf numFmtId="3" fontId="43" fillId="0" borderId="20" xfId="0" applyNumberFormat="1" applyFont="1" applyFill="1" applyBorder="1" applyAlignment="1">
      <alignment horizontal="center" vertical="center" wrapText="1"/>
    </xf>
    <xf numFmtId="172" fontId="43" fillId="0" borderId="2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3" fillId="0" borderId="20" xfId="0" applyNumberFormat="1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horizontal="right"/>
    </xf>
    <xf numFmtId="3" fontId="27" fillId="0" borderId="11" xfId="0" applyNumberFormat="1" applyFont="1" applyBorder="1" applyAlignment="1">
      <alignment horizontal="right"/>
    </xf>
    <xf numFmtId="3" fontId="23" fillId="24" borderId="11" xfId="0" applyNumberFormat="1" applyFont="1" applyFill="1" applyBorder="1" applyAlignment="1">
      <alignment horizontal="right"/>
    </xf>
    <xf numFmtId="3" fontId="4" fillId="24" borderId="11" xfId="0" applyNumberFormat="1" applyFont="1" applyFill="1" applyBorder="1" applyAlignment="1">
      <alignment horizontal="right"/>
    </xf>
    <xf numFmtId="3" fontId="25" fillId="0" borderId="11" xfId="0" applyNumberFormat="1" applyFont="1" applyBorder="1" applyAlignment="1">
      <alignment horizontal="right"/>
    </xf>
    <xf numFmtId="3" fontId="25" fillId="24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25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 wrapText="1"/>
    </xf>
    <xf numFmtId="3" fontId="23" fillId="0" borderId="11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9" xfId="0" applyFont="1" applyBorder="1" applyAlignment="1">
      <alignment horizontal="right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172" fontId="7" fillId="0" borderId="21" xfId="0" applyNumberFormat="1" applyFont="1" applyFill="1" applyBorder="1" applyAlignment="1">
      <alignment horizontal="center" vertical="center" wrapText="1"/>
    </xf>
    <xf numFmtId="172" fontId="7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52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omma 3" xfId="44"/>
    <cellStyle name="Currency" xfId="45"/>
    <cellStyle name="Currency [0]" xfId="46"/>
    <cellStyle name="Check Cel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9">
      <selection activeCell="B46" sqref="B46"/>
    </sheetView>
  </sheetViews>
  <sheetFormatPr defaultColWidth="13.421875" defaultRowHeight="12.75"/>
  <cols>
    <col min="1" max="1" width="4.57421875" style="1" customWidth="1"/>
    <col min="2" max="2" width="61.8515625" style="1" customWidth="1"/>
    <col min="3" max="3" width="12.8515625" style="154" customWidth="1"/>
    <col min="4" max="4" width="14.28125" style="1" customWidth="1"/>
    <col min="5" max="5" width="12.421875" style="2" customWidth="1"/>
    <col min="6" max="6" width="11.140625" style="1" customWidth="1"/>
    <col min="7" max="16384" width="13.421875" style="1" customWidth="1"/>
  </cols>
  <sheetData>
    <row r="1" spans="1:6" ht="15.75">
      <c r="A1" s="170" t="s">
        <v>171</v>
      </c>
      <c r="B1" s="170"/>
      <c r="C1" s="170"/>
      <c r="D1" s="170"/>
      <c r="E1" s="170"/>
      <c r="F1" s="170"/>
    </row>
    <row r="2" spans="1:6" ht="15.75">
      <c r="A2" s="171" t="s">
        <v>169</v>
      </c>
      <c r="B2" s="171"/>
      <c r="C2" s="171"/>
      <c r="D2" s="171"/>
      <c r="E2" s="171"/>
      <c r="F2" s="171"/>
    </row>
    <row r="4" ht="15">
      <c r="A4" s="25" t="s">
        <v>170</v>
      </c>
    </row>
    <row r="5" spans="1:6" ht="15.75">
      <c r="A5" s="25"/>
      <c r="B5" s="3"/>
      <c r="C5" s="155"/>
      <c r="D5" s="172" t="s">
        <v>0</v>
      </c>
      <c r="E5" s="172"/>
      <c r="F5" s="172"/>
    </row>
    <row r="6" spans="1:6" s="4" customFormat="1" ht="24" customHeight="1">
      <c r="A6" s="173" t="s">
        <v>1</v>
      </c>
      <c r="B6" s="175" t="s">
        <v>2</v>
      </c>
      <c r="C6" s="177" t="s">
        <v>166</v>
      </c>
      <c r="D6" s="175" t="s">
        <v>161</v>
      </c>
      <c r="E6" s="179" t="s">
        <v>3</v>
      </c>
      <c r="F6" s="179" t="s">
        <v>163</v>
      </c>
    </row>
    <row r="7" spans="1:6" s="4" customFormat="1" ht="37.5" customHeight="1">
      <c r="A7" s="174"/>
      <c r="B7" s="176"/>
      <c r="C7" s="178"/>
      <c r="D7" s="176"/>
      <c r="E7" s="180"/>
      <c r="F7" s="180"/>
    </row>
    <row r="8" spans="1:6" s="4" customFormat="1" ht="18" customHeight="1">
      <c r="A8" s="151">
        <v>1</v>
      </c>
      <c r="B8" s="151">
        <v>2</v>
      </c>
      <c r="C8" s="156">
        <v>3</v>
      </c>
      <c r="D8" s="151">
        <v>4</v>
      </c>
      <c r="E8" s="152">
        <v>5</v>
      </c>
      <c r="F8" s="153" t="s">
        <v>167</v>
      </c>
    </row>
    <row r="9" spans="1:6" s="5" customFormat="1" ht="15.75">
      <c r="A9" s="43"/>
      <c r="B9" s="49"/>
      <c r="C9" s="157"/>
      <c r="D9" s="49"/>
      <c r="E9" s="50"/>
      <c r="F9" s="43"/>
    </row>
    <row r="10" spans="1:6" s="7" customFormat="1" ht="15.75">
      <c r="A10" s="44"/>
      <c r="B10" s="51" t="s">
        <v>4</v>
      </c>
      <c r="C10" s="158">
        <f>SUM(C12,C57)</f>
        <v>924500</v>
      </c>
      <c r="D10" s="26">
        <f>SUM(D12,D57)</f>
        <v>993000</v>
      </c>
      <c r="E10" s="26">
        <f>SUM(E12,E57)</f>
        <v>452999.7</v>
      </c>
      <c r="F10" s="45">
        <f>E10/D10*100</f>
        <v>45.61930513595166</v>
      </c>
    </row>
    <row r="11" spans="1:6" s="8" customFormat="1" ht="15.75">
      <c r="A11" s="44"/>
      <c r="B11" s="52"/>
      <c r="C11" s="159"/>
      <c r="D11" s="27"/>
      <c r="E11" s="6"/>
      <c r="F11" s="45"/>
    </row>
    <row r="12" spans="1:6" s="4" customFormat="1" ht="15.75">
      <c r="A12" s="9" t="s">
        <v>5</v>
      </c>
      <c r="B12" s="53" t="s">
        <v>6</v>
      </c>
      <c r="C12" s="160">
        <f>SUM(C13,C53)</f>
        <v>924500</v>
      </c>
      <c r="D12" s="28">
        <f>SUM(D13,D53)</f>
        <v>964500</v>
      </c>
      <c r="E12" s="28">
        <f>SUM(E13,E53)</f>
        <v>440499.7</v>
      </c>
      <c r="F12" s="45">
        <f>E12/D12*100</f>
        <v>45.67130119232763</v>
      </c>
    </row>
    <row r="13" spans="1:6" s="4" customFormat="1" ht="15.75">
      <c r="A13" s="9" t="s">
        <v>7</v>
      </c>
      <c r="B13" s="54" t="s">
        <v>8</v>
      </c>
      <c r="C13" s="161">
        <f>SUM(C14,C20,C27,C30,C37,C38,C39,C40,C41,C42,C45,C46,C47,C52,C51)</f>
        <v>900000</v>
      </c>
      <c r="D13" s="29">
        <f>SUM(D14,D20,D27,D30,D37,D38,D39,D40,D41,D42,D45,D46,D47,D52,D51)</f>
        <v>940000</v>
      </c>
      <c r="E13" s="29">
        <f>SUM(E14,E20,E27,E30,E37,E38,E39,E40,E41,E42,E45,E46,E47,E52,E51)</f>
        <v>433499.7</v>
      </c>
      <c r="F13" s="45">
        <f>E13/D13*100</f>
        <v>46.116989361702124</v>
      </c>
    </row>
    <row r="14" spans="1:6" s="11" customFormat="1" ht="15.75">
      <c r="A14" s="10">
        <v>1</v>
      </c>
      <c r="B14" s="54" t="s">
        <v>91</v>
      </c>
      <c r="C14" s="161">
        <f>SUM(C15:C19)</f>
        <v>200000</v>
      </c>
      <c r="D14" s="30">
        <f>SUM(D15:D19)</f>
        <v>200000</v>
      </c>
      <c r="E14" s="30">
        <f>SUM(E15:E19)</f>
        <v>73996</v>
      </c>
      <c r="F14" s="45">
        <f>E14/D14*100</f>
        <v>36.998</v>
      </c>
    </row>
    <row r="15" spans="1:8" s="4" customFormat="1" ht="15.75">
      <c r="A15" s="10"/>
      <c r="B15" s="55" t="s">
        <v>80</v>
      </c>
      <c r="C15" s="162">
        <v>51800</v>
      </c>
      <c r="D15" s="31">
        <v>51800</v>
      </c>
      <c r="E15" s="31">
        <v>31353</v>
      </c>
      <c r="F15" s="45"/>
      <c r="G15" s="41"/>
      <c r="H15" s="42"/>
    </row>
    <row r="16" spans="1:6" s="4" customFormat="1" ht="15.75">
      <c r="A16" s="10"/>
      <c r="B16" s="55" t="s">
        <v>9</v>
      </c>
      <c r="C16" s="162">
        <v>500</v>
      </c>
      <c r="D16" s="31">
        <v>500</v>
      </c>
      <c r="E16" s="31">
        <v>574</v>
      </c>
      <c r="F16" s="45"/>
    </row>
    <row r="17" spans="1:6" s="4" customFormat="1" ht="15.75">
      <c r="A17" s="10"/>
      <c r="B17" s="55" t="s">
        <v>10</v>
      </c>
      <c r="C17" s="162">
        <v>147500</v>
      </c>
      <c r="D17" s="31">
        <v>147500</v>
      </c>
      <c r="E17" s="31">
        <v>41936</v>
      </c>
      <c r="F17" s="45"/>
    </row>
    <row r="18" spans="1:6" s="4" customFormat="1" ht="15.75">
      <c r="A18" s="10"/>
      <c r="B18" s="55" t="s">
        <v>12</v>
      </c>
      <c r="C18" s="162">
        <v>112</v>
      </c>
      <c r="D18" s="31">
        <v>112</v>
      </c>
      <c r="E18" s="31">
        <v>123</v>
      </c>
      <c r="F18" s="45"/>
    </row>
    <row r="19" spans="1:6" s="4" customFormat="1" ht="15.75">
      <c r="A19" s="10"/>
      <c r="B19" s="55" t="s">
        <v>95</v>
      </c>
      <c r="C19" s="162">
        <v>88</v>
      </c>
      <c r="D19" s="31">
        <v>88</v>
      </c>
      <c r="E19" s="31">
        <v>10</v>
      </c>
      <c r="F19" s="45"/>
    </row>
    <row r="20" spans="1:6" s="4" customFormat="1" ht="15.75">
      <c r="A20" s="10">
        <v>2</v>
      </c>
      <c r="B20" s="54" t="s">
        <v>92</v>
      </c>
      <c r="C20" s="161">
        <f>SUM(C21,C22,C23,C24,C25,C26)</f>
        <v>26000</v>
      </c>
      <c r="D20" s="30">
        <f>SUM(D21,D22,D23,D24,D25,D26)</f>
        <v>26000</v>
      </c>
      <c r="E20" s="30">
        <f>SUM(E21,E22,E23,E24,E25,E26)</f>
        <v>14583</v>
      </c>
      <c r="F20" s="45">
        <f>E20/D20*100</f>
        <v>56.088461538461544</v>
      </c>
    </row>
    <row r="21" spans="1:6" s="4" customFormat="1" ht="15.75">
      <c r="A21" s="10"/>
      <c r="B21" s="55" t="s">
        <v>80</v>
      </c>
      <c r="C21" s="162">
        <v>16370</v>
      </c>
      <c r="D21" s="31">
        <v>16370</v>
      </c>
      <c r="E21" s="31">
        <v>10741</v>
      </c>
      <c r="F21" s="45"/>
    </row>
    <row r="22" spans="1:6" s="11" customFormat="1" ht="15.75">
      <c r="A22" s="10"/>
      <c r="B22" s="55" t="s">
        <v>9</v>
      </c>
      <c r="C22" s="162">
        <v>5500</v>
      </c>
      <c r="D22" s="31">
        <v>5500</v>
      </c>
      <c r="E22" s="31">
        <v>1993</v>
      </c>
      <c r="F22" s="45"/>
    </row>
    <row r="23" spans="1:6" s="4" customFormat="1" ht="15.75">
      <c r="A23" s="10"/>
      <c r="B23" s="55" t="s">
        <v>11</v>
      </c>
      <c r="C23" s="162">
        <v>30</v>
      </c>
      <c r="D23" s="31">
        <v>30</v>
      </c>
      <c r="E23" s="31"/>
      <c r="F23" s="45"/>
    </row>
    <row r="24" spans="1:6" s="4" customFormat="1" ht="15.75">
      <c r="A24" s="10"/>
      <c r="B24" s="55" t="s">
        <v>10</v>
      </c>
      <c r="C24" s="162">
        <v>3700</v>
      </c>
      <c r="D24" s="31">
        <v>3700</v>
      </c>
      <c r="E24" s="31">
        <v>1631</v>
      </c>
      <c r="F24" s="45"/>
    </row>
    <row r="25" spans="1:6" s="4" customFormat="1" ht="15.75">
      <c r="A25" s="10"/>
      <c r="B25" s="55" t="s">
        <v>12</v>
      </c>
      <c r="C25" s="162">
        <v>100</v>
      </c>
      <c r="D25" s="31">
        <v>100</v>
      </c>
      <c r="E25" s="31">
        <v>94</v>
      </c>
      <c r="F25" s="45"/>
    </row>
    <row r="26" spans="1:6" s="4" customFormat="1" ht="15.75">
      <c r="A26" s="10"/>
      <c r="B26" s="55" t="s">
        <v>13</v>
      </c>
      <c r="C26" s="162">
        <v>300</v>
      </c>
      <c r="D26" s="31">
        <v>300</v>
      </c>
      <c r="E26" s="31">
        <v>124</v>
      </c>
      <c r="F26" s="45"/>
    </row>
    <row r="27" spans="1:6" s="4" customFormat="1" ht="15.75">
      <c r="A27" s="10">
        <v>3</v>
      </c>
      <c r="B27" s="54" t="s">
        <v>14</v>
      </c>
      <c r="C27" s="161">
        <f>SUM(C28:C29)</f>
        <v>200</v>
      </c>
      <c r="D27" s="30">
        <f>SUM(D28:D29)</f>
        <v>200</v>
      </c>
      <c r="E27" s="30">
        <f>SUM(E28:E29)</f>
        <v>32</v>
      </c>
      <c r="F27" s="45">
        <f>E27/D27*100</f>
        <v>16</v>
      </c>
    </row>
    <row r="28" spans="1:6" s="4" customFormat="1" ht="15.75">
      <c r="A28" s="10"/>
      <c r="B28" s="56" t="s">
        <v>80</v>
      </c>
      <c r="C28" s="163">
        <v>199</v>
      </c>
      <c r="D28" s="31">
        <v>199</v>
      </c>
      <c r="E28" s="31">
        <v>31</v>
      </c>
      <c r="F28" s="45"/>
    </row>
    <row r="29" spans="1:6" s="11" customFormat="1" ht="15.75">
      <c r="A29" s="10"/>
      <c r="B29" s="57" t="s">
        <v>15</v>
      </c>
      <c r="C29" s="163">
        <v>1</v>
      </c>
      <c r="D29" s="31">
        <v>1</v>
      </c>
      <c r="E29" s="31">
        <v>1</v>
      </c>
      <c r="F29" s="45"/>
    </row>
    <row r="30" spans="1:6" s="4" customFormat="1" ht="15.75">
      <c r="A30" s="10">
        <v>4</v>
      </c>
      <c r="B30" s="54" t="s">
        <v>16</v>
      </c>
      <c r="C30" s="161">
        <f>SUM(C31:C36)</f>
        <v>370100</v>
      </c>
      <c r="D30" s="29">
        <f>SUM(D31:D36)</f>
        <v>410100</v>
      </c>
      <c r="E30" s="29">
        <f>SUM(E31:E36)</f>
        <v>162723.7</v>
      </c>
      <c r="F30" s="45">
        <f>E30/D30*100</f>
        <v>39.67902950499879</v>
      </c>
    </row>
    <row r="31" spans="1:6" s="4" customFormat="1" ht="15.75">
      <c r="A31" s="10"/>
      <c r="B31" s="55" t="s">
        <v>80</v>
      </c>
      <c r="C31" s="162">
        <v>319800</v>
      </c>
      <c r="D31" s="31">
        <v>319800</v>
      </c>
      <c r="E31" s="31">
        <v>142253</v>
      </c>
      <c r="F31" s="45"/>
    </row>
    <row r="32" spans="1:6" s="11" customFormat="1" ht="15.75">
      <c r="A32" s="10"/>
      <c r="B32" s="55" t="s">
        <v>9</v>
      </c>
      <c r="C32" s="162">
        <v>12500</v>
      </c>
      <c r="D32" s="31">
        <v>12500</v>
      </c>
      <c r="E32" s="31">
        <v>7430</v>
      </c>
      <c r="F32" s="45"/>
    </row>
    <row r="33" spans="1:6" s="4" customFormat="1" ht="15.75">
      <c r="A33" s="10"/>
      <c r="B33" s="55" t="s">
        <v>11</v>
      </c>
      <c r="C33" s="162">
        <v>200</v>
      </c>
      <c r="D33" s="31">
        <v>200</v>
      </c>
      <c r="E33" s="31">
        <v>126</v>
      </c>
      <c r="F33" s="45"/>
    </row>
    <row r="34" spans="1:6" s="4" customFormat="1" ht="15.75">
      <c r="A34" s="10"/>
      <c r="B34" s="55" t="s">
        <v>10</v>
      </c>
      <c r="C34" s="162">
        <v>29000</v>
      </c>
      <c r="D34" s="31">
        <v>29000</v>
      </c>
      <c r="E34" s="31">
        <v>7834.7</v>
      </c>
      <c r="F34" s="45"/>
    </row>
    <row r="35" spans="1:6" s="4" customFormat="1" ht="15.75">
      <c r="A35" s="10"/>
      <c r="B35" s="55" t="s">
        <v>12</v>
      </c>
      <c r="C35" s="162">
        <v>2600</v>
      </c>
      <c r="D35" s="31">
        <v>2600</v>
      </c>
      <c r="E35" s="31">
        <v>2682</v>
      </c>
      <c r="F35" s="45"/>
    </row>
    <row r="36" spans="1:6" s="4" customFormat="1" ht="15.75">
      <c r="A36" s="10"/>
      <c r="B36" s="55" t="s">
        <v>81</v>
      </c>
      <c r="C36" s="162">
        <v>6000</v>
      </c>
      <c r="D36" s="31">
        <v>46000</v>
      </c>
      <c r="E36" s="31">
        <v>2398</v>
      </c>
      <c r="F36" s="45"/>
    </row>
    <row r="37" spans="1:6" s="4" customFormat="1" ht="15.75">
      <c r="A37" s="10">
        <v>5</v>
      </c>
      <c r="B37" s="58" t="s">
        <v>17</v>
      </c>
      <c r="C37" s="164">
        <v>59000</v>
      </c>
      <c r="D37" s="30">
        <v>59000</v>
      </c>
      <c r="E37" s="30">
        <v>38656</v>
      </c>
      <c r="F37" s="45">
        <f aca="true" t="shared" si="0" ref="F37:F42">E37/D37*100</f>
        <v>65.5186440677966</v>
      </c>
    </row>
    <row r="38" spans="1:6" s="4" customFormat="1" ht="15.75">
      <c r="A38" s="10">
        <v>6</v>
      </c>
      <c r="B38" s="58" t="s">
        <v>18</v>
      </c>
      <c r="C38" s="164">
        <v>1500</v>
      </c>
      <c r="D38" s="30">
        <v>1500</v>
      </c>
      <c r="E38" s="30">
        <v>311</v>
      </c>
      <c r="F38" s="45">
        <f t="shared" si="0"/>
        <v>20.733333333333334</v>
      </c>
    </row>
    <row r="39" spans="1:6" s="13" customFormat="1" ht="15.75">
      <c r="A39" s="12">
        <v>7</v>
      </c>
      <c r="B39" s="58" t="s">
        <v>19</v>
      </c>
      <c r="C39" s="164">
        <v>35000</v>
      </c>
      <c r="D39" s="30">
        <v>35000</v>
      </c>
      <c r="E39" s="30">
        <v>20502</v>
      </c>
      <c r="F39" s="45">
        <f t="shared" si="0"/>
        <v>58.57714285714286</v>
      </c>
    </row>
    <row r="40" spans="1:6" s="13" customFormat="1" ht="15.75">
      <c r="A40" s="12">
        <v>8</v>
      </c>
      <c r="B40" s="58" t="s">
        <v>20</v>
      </c>
      <c r="C40" s="164">
        <v>110000</v>
      </c>
      <c r="D40" s="30">
        <v>110000</v>
      </c>
      <c r="E40" s="30">
        <v>58747</v>
      </c>
      <c r="F40" s="45">
        <f t="shared" si="0"/>
        <v>53.40636363636364</v>
      </c>
    </row>
    <row r="41" spans="1:6" s="11" customFormat="1" ht="15.75">
      <c r="A41" s="10">
        <v>9</v>
      </c>
      <c r="B41" s="58" t="s">
        <v>21</v>
      </c>
      <c r="C41" s="164">
        <f>19000</f>
        <v>19000</v>
      </c>
      <c r="D41" s="30">
        <v>19000</v>
      </c>
      <c r="E41" s="30">
        <v>9878</v>
      </c>
      <c r="F41" s="45">
        <f t="shared" si="0"/>
        <v>51.98947368421053</v>
      </c>
    </row>
    <row r="42" spans="1:6" s="11" customFormat="1" ht="15.75">
      <c r="A42" s="10">
        <v>10</v>
      </c>
      <c r="B42" s="58" t="s">
        <v>22</v>
      </c>
      <c r="C42" s="164">
        <v>30000</v>
      </c>
      <c r="D42" s="29">
        <f>D43+D44</f>
        <v>30000</v>
      </c>
      <c r="E42" s="29">
        <f>E43+E44</f>
        <v>27629</v>
      </c>
      <c r="F42" s="45">
        <f t="shared" si="0"/>
        <v>92.09666666666666</v>
      </c>
    </row>
    <row r="43" spans="1:6" s="14" customFormat="1" ht="15.75">
      <c r="A43" s="10"/>
      <c r="B43" s="60" t="s">
        <v>82</v>
      </c>
      <c r="C43" s="165"/>
      <c r="D43" s="31">
        <v>27500</v>
      </c>
      <c r="E43" s="31">
        <v>22629</v>
      </c>
      <c r="F43" s="45"/>
    </row>
    <row r="44" spans="1:6" s="14" customFormat="1" ht="15.75">
      <c r="A44" s="10"/>
      <c r="B44" s="60" t="s">
        <v>83</v>
      </c>
      <c r="C44" s="165"/>
      <c r="D44" s="31">
        <v>2500</v>
      </c>
      <c r="E44" s="31">
        <v>5000</v>
      </c>
      <c r="F44" s="45"/>
    </row>
    <row r="45" spans="1:6" s="15" customFormat="1" ht="15.75">
      <c r="A45" s="10">
        <v>11</v>
      </c>
      <c r="B45" s="58" t="s">
        <v>173</v>
      </c>
      <c r="C45" s="164">
        <v>20000</v>
      </c>
      <c r="D45" s="30">
        <v>20000</v>
      </c>
      <c r="E45" s="30">
        <v>14669</v>
      </c>
      <c r="F45" s="45">
        <f aca="true" t="shared" si="1" ref="F45:F55">E45/D45*100</f>
        <v>73.345</v>
      </c>
    </row>
    <row r="46" spans="1:6" s="11" customFormat="1" ht="15.75">
      <c r="A46" s="10">
        <v>12</v>
      </c>
      <c r="B46" s="58" t="s">
        <v>93</v>
      </c>
      <c r="C46" s="164">
        <v>500</v>
      </c>
      <c r="D46" s="30">
        <v>500</v>
      </c>
      <c r="E46" s="30">
        <v>543</v>
      </c>
      <c r="F46" s="45">
        <f t="shared" si="1"/>
        <v>108.60000000000001</v>
      </c>
    </row>
    <row r="47" spans="1:6" s="4" customFormat="1" ht="15.75">
      <c r="A47" s="10">
        <v>13</v>
      </c>
      <c r="B47" s="58" t="s">
        <v>23</v>
      </c>
      <c r="C47" s="164">
        <f>SUM(C48,C50)</f>
        <v>16000</v>
      </c>
      <c r="D47" s="30">
        <f>SUM(D48,D50)</f>
        <v>16000</v>
      </c>
      <c r="E47" s="30">
        <f>SUM(E48,E50)</f>
        <v>4871</v>
      </c>
      <c r="F47" s="45">
        <f t="shared" si="1"/>
        <v>30.44375</v>
      </c>
    </row>
    <row r="48" spans="1:6" s="4" customFormat="1" ht="15.75">
      <c r="A48" s="10"/>
      <c r="B48" s="59" t="s">
        <v>84</v>
      </c>
      <c r="C48" s="166">
        <v>12000</v>
      </c>
      <c r="D48" s="32">
        <v>12000</v>
      </c>
      <c r="E48" s="32">
        <v>2520</v>
      </c>
      <c r="F48" s="45">
        <f t="shared" si="1"/>
        <v>21</v>
      </c>
    </row>
    <row r="49" spans="1:6" s="11" customFormat="1" ht="15.75">
      <c r="A49" s="10"/>
      <c r="B49" s="59" t="s">
        <v>85</v>
      </c>
      <c r="C49" s="166"/>
      <c r="D49" s="32">
        <v>8400</v>
      </c>
      <c r="E49" s="32">
        <v>1763.7</v>
      </c>
      <c r="F49" s="45">
        <f t="shared" si="1"/>
        <v>20.99642857142857</v>
      </c>
    </row>
    <row r="50" spans="1:6" s="11" customFormat="1" ht="15.75">
      <c r="A50" s="10"/>
      <c r="B50" s="59" t="s">
        <v>106</v>
      </c>
      <c r="C50" s="166">
        <v>4000</v>
      </c>
      <c r="D50" s="32">
        <v>4000</v>
      </c>
      <c r="E50" s="32">
        <v>2351</v>
      </c>
      <c r="F50" s="45">
        <f t="shared" si="1"/>
        <v>58.775</v>
      </c>
    </row>
    <row r="51" spans="1:6" s="11" customFormat="1" ht="15.75">
      <c r="A51" s="10">
        <v>14</v>
      </c>
      <c r="B51" s="58" t="s">
        <v>107</v>
      </c>
      <c r="C51" s="164">
        <v>9000</v>
      </c>
      <c r="D51" s="30">
        <v>9000</v>
      </c>
      <c r="E51" s="30">
        <v>5349</v>
      </c>
      <c r="F51" s="46">
        <f t="shared" si="1"/>
        <v>59.43333333333334</v>
      </c>
    </row>
    <row r="52" spans="1:6" s="11" customFormat="1" ht="15.75">
      <c r="A52" s="10">
        <v>15</v>
      </c>
      <c r="B52" s="58" t="s">
        <v>94</v>
      </c>
      <c r="C52" s="164">
        <v>3700</v>
      </c>
      <c r="D52" s="30">
        <v>3700</v>
      </c>
      <c r="E52" s="30">
        <v>1010</v>
      </c>
      <c r="F52" s="45">
        <f t="shared" si="1"/>
        <v>27.297297297297295</v>
      </c>
    </row>
    <row r="53" spans="1:6" s="4" customFormat="1" ht="18.75" customHeight="1">
      <c r="A53" s="10" t="s">
        <v>24</v>
      </c>
      <c r="B53" s="61" t="s">
        <v>25</v>
      </c>
      <c r="C53" s="167">
        <f>SUM(C54:C55)</f>
        <v>24500</v>
      </c>
      <c r="D53" s="30">
        <f>SUM(D54:D55)</f>
        <v>24500</v>
      </c>
      <c r="E53" s="30">
        <f>SUM(E54:E55)</f>
        <v>7000</v>
      </c>
      <c r="F53" s="45">
        <f t="shared" si="1"/>
        <v>28.57142857142857</v>
      </c>
    </row>
    <row r="54" spans="1:6" s="17" customFormat="1" ht="15.75">
      <c r="A54" s="16"/>
      <c r="B54" s="59" t="s">
        <v>86</v>
      </c>
      <c r="C54" s="166">
        <v>1500</v>
      </c>
      <c r="D54" s="32">
        <v>1500</v>
      </c>
      <c r="E54" s="32">
        <v>419</v>
      </c>
      <c r="F54" s="45">
        <f t="shared" si="1"/>
        <v>27.933333333333334</v>
      </c>
    </row>
    <row r="55" spans="1:6" s="17" customFormat="1" ht="15.75">
      <c r="A55" s="16"/>
      <c r="B55" s="59" t="s">
        <v>87</v>
      </c>
      <c r="C55" s="166">
        <v>23000</v>
      </c>
      <c r="D55" s="32">
        <v>23000</v>
      </c>
      <c r="E55" s="32">
        <v>6581</v>
      </c>
      <c r="F55" s="45">
        <f t="shared" si="1"/>
        <v>28.61304347826087</v>
      </c>
    </row>
    <row r="56" spans="1:6" s="17" customFormat="1" ht="15.75">
      <c r="A56" s="16"/>
      <c r="B56" s="59"/>
      <c r="C56" s="166"/>
      <c r="D56" s="32"/>
      <c r="E56" s="32"/>
      <c r="F56" s="45"/>
    </row>
    <row r="57" spans="1:6" s="4" customFormat="1" ht="15.75">
      <c r="A57" s="10" t="s">
        <v>26</v>
      </c>
      <c r="B57" s="62" t="s">
        <v>27</v>
      </c>
      <c r="C57" s="168">
        <f>SUM(C58,C59:C59)</f>
        <v>0</v>
      </c>
      <c r="D57" s="27">
        <f>SUM(D58,D59)</f>
        <v>28500</v>
      </c>
      <c r="E57" s="27">
        <f>SUM(E58,E59:E59)</f>
        <v>12500</v>
      </c>
      <c r="F57" s="45">
        <f>E57/D57*100</f>
        <v>43.859649122807014</v>
      </c>
    </row>
    <row r="58" spans="1:6" s="17" customFormat="1" ht="15.75">
      <c r="A58" s="16"/>
      <c r="B58" s="60" t="s">
        <v>28</v>
      </c>
      <c r="C58" s="165"/>
      <c r="D58" s="33">
        <v>11000</v>
      </c>
      <c r="E58" s="33">
        <v>8775</v>
      </c>
      <c r="F58" s="45">
        <f>E58/D58*100</f>
        <v>79.77272727272727</v>
      </c>
    </row>
    <row r="59" spans="1:6" s="4" customFormat="1" ht="15.75">
      <c r="A59" s="9"/>
      <c r="B59" s="60" t="s">
        <v>29</v>
      </c>
      <c r="C59" s="165"/>
      <c r="D59" s="33">
        <v>17500</v>
      </c>
      <c r="E59" s="33">
        <v>3725</v>
      </c>
      <c r="F59" s="45">
        <f>E59/D59*100</f>
        <v>21.285714285714285</v>
      </c>
    </row>
    <row r="60" spans="1:6" s="4" customFormat="1" ht="15.75">
      <c r="A60" s="9"/>
      <c r="B60" s="63"/>
      <c r="C60" s="162"/>
      <c r="D60" s="31"/>
      <c r="E60" s="31"/>
      <c r="F60" s="45"/>
    </row>
    <row r="61" spans="1:6" s="4" customFormat="1" ht="15.75">
      <c r="A61" s="9"/>
      <c r="B61" s="64" t="s">
        <v>30</v>
      </c>
      <c r="C61" s="168">
        <f>SUM(C62,C70)</f>
        <v>6630871</v>
      </c>
      <c r="D61" s="27">
        <f>SUM(D62,D70)</f>
        <v>6701539</v>
      </c>
      <c r="E61" s="27">
        <f>SUM(E62,E70)</f>
        <v>3330919</v>
      </c>
      <c r="F61" s="45">
        <f>E61/D61*100</f>
        <v>49.70379192003509</v>
      </c>
    </row>
    <row r="62" spans="1:6" s="4" customFormat="1" ht="15.75">
      <c r="A62" s="9" t="s">
        <v>5</v>
      </c>
      <c r="B62" s="62" t="s">
        <v>31</v>
      </c>
      <c r="C62" s="168">
        <f>SUM(C63:C65,C69)</f>
        <v>6630871</v>
      </c>
      <c r="D62" s="30">
        <f>SUM(D63:D65,D69)</f>
        <v>6673039</v>
      </c>
      <c r="E62" s="30">
        <f>SUM(E63:E65)</f>
        <v>3318419</v>
      </c>
      <c r="F62" s="45">
        <f>E62/D62*100</f>
        <v>49.72875177261814</v>
      </c>
    </row>
    <row r="63" spans="1:9" s="4" customFormat="1" ht="15" customHeight="1">
      <c r="A63" s="9"/>
      <c r="B63" s="60" t="s">
        <v>32</v>
      </c>
      <c r="C63" s="165">
        <f>C13-C64-C49-8400</f>
        <v>339701</v>
      </c>
      <c r="D63" s="34">
        <f>D13-D64-D49</f>
        <v>379701</v>
      </c>
      <c r="E63" s="34">
        <f>E13-E64-E49</f>
        <v>157986</v>
      </c>
      <c r="F63" s="45"/>
      <c r="H63" s="1"/>
      <c r="I63" s="36" t="s">
        <v>96</v>
      </c>
    </row>
    <row r="64" spans="1:9" s="4" customFormat="1" ht="15.75">
      <c r="A64" s="9"/>
      <c r="B64" s="60" t="s">
        <v>33</v>
      </c>
      <c r="C64" s="165">
        <f>SUM(C15:C16,C21:C23,C28,C31:C33,C39:C40)</f>
        <v>551899</v>
      </c>
      <c r="D64" s="34">
        <f>SUM(D15:D16,D21:D23,D28,D31:D33,D39:D40)</f>
        <v>551899</v>
      </c>
      <c r="E64" s="37">
        <f>SUM(E15:E16,E21:E23,E28,E31:E33,E39:E40)</f>
        <v>273750</v>
      </c>
      <c r="F64" s="47"/>
      <c r="H64" s="1"/>
      <c r="I64" s="36" t="s">
        <v>97</v>
      </c>
    </row>
    <row r="65" spans="1:9" s="4" customFormat="1" ht="15.75">
      <c r="A65" s="9"/>
      <c r="B65" s="60" t="s">
        <v>168</v>
      </c>
      <c r="C65" s="31">
        <f>C66+C68+C67</f>
        <v>5723437</v>
      </c>
      <c r="D65" s="31">
        <f>D66+D68+D67</f>
        <v>5723437</v>
      </c>
      <c r="E65" s="38">
        <f>E66+E68+E67</f>
        <v>2886683</v>
      </c>
      <c r="F65" s="45">
        <f>E65/D65*100</f>
        <v>50.43618021828492</v>
      </c>
      <c r="H65" s="1"/>
      <c r="I65" s="36" t="s">
        <v>98</v>
      </c>
    </row>
    <row r="66" spans="1:9" s="4" customFormat="1" ht="15.75">
      <c r="A66" s="9"/>
      <c r="B66" s="60" t="s">
        <v>88</v>
      </c>
      <c r="C66" s="34">
        <v>2612446</v>
      </c>
      <c r="D66" s="34">
        <v>2612446</v>
      </c>
      <c r="E66" s="39">
        <v>1425961</v>
      </c>
      <c r="F66" s="45">
        <f>E66/D66*100</f>
        <v>54.58336746482032</v>
      </c>
      <c r="H66" s="1"/>
      <c r="I66" s="36" t="s">
        <v>99</v>
      </c>
    </row>
    <row r="67" spans="1:9" s="4" customFormat="1" ht="34.5" customHeight="1">
      <c r="A67" s="9"/>
      <c r="B67" s="65" t="s">
        <v>89</v>
      </c>
      <c r="C67" s="35">
        <v>1209794</v>
      </c>
      <c r="D67" s="35">
        <v>1209794</v>
      </c>
      <c r="E67" s="40">
        <v>604896</v>
      </c>
      <c r="F67" s="48">
        <f>E67/D67*100</f>
        <v>49.99991734129943</v>
      </c>
      <c r="H67" s="1"/>
      <c r="I67" s="36" t="s">
        <v>100</v>
      </c>
    </row>
    <row r="68" spans="1:6" s="4" customFormat="1" ht="15.75">
      <c r="A68" s="9"/>
      <c r="B68" s="60" t="s">
        <v>90</v>
      </c>
      <c r="C68" s="31">
        <v>1901197</v>
      </c>
      <c r="D68" s="31">
        <v>1901197</v>
      </c>
      <c r="E68" s="38">
        <f>715531+140295</f>
        <v>855826</v>
      </c>
      <c r="F68" s="45">
        <f>E68/D68*100</f>
        <v>45.015114162288285</v>
      </c>
    </row>
    <row r="69" spans="1:6" s="4" customFormat="1" ht="15.75">
      <c r="A69" s="9"/>
      <c r="B69" s="60" t="s">
        <v>108</v>
      </c>
      <c r="C69" s="165">
        <v>15834</v>
      </c>
      <c r="D69" s="31">
        <v>18002</v>
      </c>
      <c r="E69" s="38"/>
      <c r="F69" s="45"/>
    </row>
    <row r="70" spans="1:6" s="4" customFormat="1" ht="15.75">
      <c r="A70" s="9" t="s">
        <v>26</v>
      </c>
      <c r="B70" s="62" t="s">
        <v>34</v>
      </c>
      <c r="C70" s="168">
        <f>C57</f>
        <v>0</v>
      </c>
      <c r="D70" s="27">
        <f>D57</f>
        <v>28500</v>
      </c>
      <c r="E70" s="27">
        <f>E57</f>
        <v>12500</v>
      </c>
      <c r="F70" s="45">
        <f>E70/D70*100</f>
        <v>43.859649122807014</v>
      </c>
    </row>
    <row r="71" spans="1:6" s="4" customFormat="1" ht="15.75">
      <c r="A71" s="18"/>
      <c r="B71" s="18"/>
      <c r="C71" s="19"/>
      <c r="D71" s="19"/>
      <c r="E71" s="66"/>
      <c r="F71" s="18"/>
    </row>
    <row r="72" spans="2:5" s="4" customFormat="1" ht="15.75">
      <c r="B72" s="20"/>
      <c r="C72" s="169"/>
      <c r="D72" s="21"/>
      <c r="E72" s="22"/>
    </row>
    <row r="73" spans="4:5" ht="15">
      <c r="D73" s="23"/>
      <c r="E73" s="24"/>
    </row>
    <row r="74" spans="4:5" ht="15">
      <c r="D74" s="23"/>
      <c r="E74" s="24"/>
    </row>
    <row r="75" spans="4:5" ht="15">
      <c r="D75" s="23"/>
      <c r="E75" s="24"/>
    </row>
    <row r="76" spans="4:5" ht="15">
      <c r="D76" s="23"/>
      <c r="E76" s="24"/>
    </row>
    <row r="77" spans="4:5" ht="15">
      <c r="D77" s="23"/>
      <c r="E77" s="24"/>
    </row>
    <row r="78" spans="4:5" ht="15">
      <c r="D78" s="23"/>
      <c r="E78" s="24"/>
    </row>
    <row r="79" spans="4:5" ht="15">
      <c r="D79" s="23"/>
      <c r="E79" s="24"/>
    </row>
    <row r="80" spans="4:5" ht="15">
      <c r="D80" s="23"/>
      <c r="E80" s="24"/>
    </row>
    <row r="81" spans="4:5" ht="15">
      <c r="D81" s="23"/>
      <c r="E81" s="24"/>
    </row>
  </sheetData>
  <sheetProtection/>
  <mergeCells count="9">
    <mergeCell ref="A1:F1"/>
    <mergeCell ref="A2:F2"/>
    <mergeCell ref="D5:F5"/>
    <mergeCell ref="A6:A7"/>
    <mergeCell ref="B6:B7"/>
    <mergeCell ref="C6:C7"/>
    <mergeCell ref="D6:D7"/>
    <mergeCell ref="E6:E7"/>
    <mergeCell ref="F6:F7"/>
  </mergeCells>
  <printOptions/>
  <pageMargins left="0.76" right="0.29" top="0.76" bottom="1" header="0.61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30"/>
  <sheetViews>
    <sheetView zoomScalePageLayoutView="0" workbookViewId="0" topLeftCell="A92">
      <selection activeCell="A72" sqref="A72"/>
    </sheetView>
  </sheetViews>
  <sheetFormatPr defaultColWidth="9.140625" defaultRowHeight="12.75"/>
  <cols>
    <col min="1" max="1" width="71.421875" style="0" customWidth="1"/>
    <col min="2" max="2" width="13.421875" style="0" customWidth="1"/>
    <col min="3" max="3" width="12.140625" style="147" customWidth="1"/>
    <col min="4" max="4" width="12.7109375" style="148" customWidth="1"/>
    <col min="5" max="38" width="9.140625" style="71" customWidth="1"/>
  </cols>
  <sheetData>
    <row r="1" spans="1:38" s="69" customFormat="1" ht="18.75" customHeight="1">
      <c r="A1" s="181" t="s">
        <v>172</v>
      </c>
      <c r="B1" s="181"/>
      <c r="C1" s="181"/>
      <c r="D1" s="67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</row>
    <row r="2" spans="1:4" ht="21.75" customHeight="1">
      <c r="A2" s="70"/>
      <c r="B2" s="70"/>
      <c r="C2" s="182" t="s">
        <v>0</v>
      </c>
      <c r="D2" s="182"/>
    </row>
    <row r="3" spans="1:4" ht="28.5" customHeight="1">
      <c r="A3" s="183" t="s">
        <v>109</v>
      </c>
      <c r="B3" s="183" t="s">
        <v>162</v>
      </c>
      <c r="C3" s="185" t="s">
        <v>110</v>
      </c>
      <c r="D3" s="186" t="s">
        <v>111</v>
      </c>
    </row>
    <row r="4" spans="1:38" s="73" customFormat="1" ht="22.5" customHeight="1">
      <c r="A4" s="184"/>
      <c r="B4" s="184"/>
      <c r="C4" s="185"/>
      <c r="D4" s="187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</row>
    <row r="5" spans="1:4" s="71" customFormat="1" ht="12.75">
      <c r="A5" s="74">
        <v>1</v>
      </c>
      <c r="B5" s="74">
        <v>2</v>
      </c>
      <c r="C5" s="75">
        <v>3</v>
      </c>
      <c r="D5" s="74" t="s">
        <v>112</v>
      </c>
    </row>
    <row r="6" spans="1:4" s="71" customFormat="1" ht="19.5" customHeight="1">
      <c r="A6" s="76" t="s">
        <v>35</v>
      </c>
      <c r="B6" s="77">
        <v>6701539</v>
      </c>
      <c r="C6" s="77">
        <f>SUM(C7,C70,C77,C100)</f>
        <v>2920085</v>
      </c>
      <c r="D6" s="78">
        <f>C6/B6</f>
        <v>0.43573349345575696</v>
      </c>
    </row>
    <row r="7" spans="1:38" s="83" customFormat="1" ht="18" customHeight="1">
      <c r="A7" s="79" t="s">
        <v>36</v>
      </c>
      <c r="B7" s="80">
        <v>5630046</v>
      </c>
      <c r="C7" s="80">
        <f>SUM(C8,C17,C63,C64,C65)</f>
        <v>2680246</v>
      </c>
      <c r="D7" s="81">
        <f>C7/B7</f>
        <v>0.4760611192164327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</row>
    <row r="8" spans="1:38" s="86" customFormat="1" ht="18" customHeight="1">
      <c r="A8" s="84" t="s">
        <v>37</v>
      </c>
      <c r="B8" s="85">
        <v>533956</v>
      </c>
      <c r="C8" s="85">
        <f>SUM(C12+C14)</f>
        <v>283500</v>
      </c>
      <c r="D8" s="81">
        <f>C8/B8</f>
        <v>0.5309426244859127</v>
      </c>
      <c r="E8" s="82">
        <v>226202</v>
      </c>
      <c r="F8" s="82">
        <f>E8/B8</f>
        <v>0.42363415712156055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</row>
    <row r="9" spans="1:38" s="86" customFormat="1" ht="18" customHeight="1">
      <c r="A9" s="87" t="s">
        <v>38</v>
      </c>
      <c r="B9" s="88"/>
      <c r="C9" s="89"/>
      <c r="D9" s="81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</row>
    <row r="10" spans="1:38" s="86" customFormat="1" ht="18" customHeight="1">
      <c r="A10" s="90" t="s">
        <v>39</v>
      </c>
      <c r="B10" s="89">
        <v>126000</v>
      </c>
      <c r="C10" s="89">
        <v>76942</v>
      </c>
      <c r="D10" s="81">
        <f aca="true" t="shared" si="0" ref="D10:D16">C10/B10</f>
        <v>0.6106507936507937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</row>
    <row r="11" spans="1:38" s="86" customFormat="1" ht="18" customHeight="1">
      <c r="A11" s="90" t="s">
        <v>40</v>
      </c>
      <c r="B11" s="89">
        <v>9010</v>
      </c>
      <c r="C11" s="89">
        <v>5111</v>
      </c>
      <c r="D11" s="81">
        <f t="shared" si="0"/>
        <v>0.5672586015538291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</row>
    <row r="12" spans="1:38" s="86" customFormat="1" ht="18" customHeight="1">
      <c r="A12" s="90" t="s">
        <v>41</v>
      </c>
      <c r="B12" s="89">
        <v>517706</v>
      </c>
      <c r="C12" s="89">
        <f>SUM(C13)</f>
        <v>281000</v>
      </c>
      <c r="D12" s="81">
        <f t="shared" si="0"/>
        <v>0.5427791062881249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</row>
    <row r="13" spans="1:38" s="86" customFormat="1" ht="18" customHeight="1">
      <c r="A13" s="90" t="s">
        <v>113</v>
      </c>
      <c r="B13" s="89">
        <v>517706</v>
      </c>
      <c r="C13" s="89">
        <f>275000+8500-7000+4500</f>
        <v>281000</v>
      </c>
      <c r="D13" s="81">
        <f t="shared" si="0"/>
        <v>0.5427791062881249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</row>
    <row r="14" spans="1:38" s="86" customFormat="1" ht="18" customHeight="1">
      <c r="A14" s="90" t="s">
        <v>42</v>
      </c>
      <c r="B14" s="89">
        <v>16250</v>
      </c>
      <c r="C14" s="91">
        <f>C15+C16</f>
        <v>2500</v>
      </c>
      <c r="D14" s="81">
        <f t="shared" si="0"/>
        <v>0.15384615384615385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</row>
    <row r="15" spans="1:38" s="86" customFormat="1" ht="18" customHeight="1">
      <c r="A15" s="90" t="s">
        <v>43</v>
      </c>
      <c r="B15" s="89">
        <v>13750</v>
      </c>
      <c r="C15" s="89">
        <v>2500</v>
      </c>
      <c r="D15" s="81">
        <f t="shared" si="0"/>
        <v>0.18181818181818182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</row>
    <row r="16" spans="1:38" s="86" customFormat="1" ht="18" customHeight="1">
      <c r="A16" s="90" t="s">
        <v>44</v>
      </c>
      <c r="B16" s="89">
        <v>2500</v>
      </c>
      <c r="C16" s="89"/>
      <c r="D16" s="81">
        <f t="shared" si="0"/>
        <v>0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</row>
    <row r="17" spans="1:38" s="86" customFormat="1" ht="18" customHeight="1">
      <c r="A17" s="92" t="s">
        <v>45</v>
      </c>
      <c r="B17" s="93">
        <v>4915906</v>
      </c>
      <c r="C17" s="93">
        <f>SUM(C18+C27+C30+C35+C36+C37+C38+C39+C43+C50+C53+C55+C56+C62)</f>
        <v>2336269</v>
      </c>
      <c r="D17" s="81">
        <f aca="true" t="shared" si="1" ref="D17:D44">C17/B17</f>
        <v>0.4752468822634119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</row>
    <row r="18" spans="1:38" s="86" customFormat="1" ht="18" customHeight="1">
      <c r="A18" s="90" t="s">
        <v>46</v>
      </c>
      <c r="B18" s="89">
        <v>443564</v>
      </c>
      <c r="C18" s="89">
        <f>SUM(C19:C26)</f>
        <v>180834</v>
      </c>
      <c r="D18" s="81">
        <f t="shared" si="1"/>
        <v>0.4076841222461697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</row>
    <row r="19" spans="1:38" s="96" customFormat="1" ht="18" customHeight="1">
      <c r="A19" s="94" t="s">
        <v>47</v>
      </c>
      <c r="B19" s="89">
        <v>9556</v>
      </c>
      <c r="C19" s="89">
        <v>4530</v>
      </c>
      <c r="D19" s="81">
        <f t="shared" si="1"/>
        <v>0.4740477187107576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</row>
    <row r="20" spans="1:38" s="96" customFormat="1" ht="17.25" customHeight="1">
      <c r="A20" s="94" t="s">
        <v>48</v>
      </c>
      <c r="B20" s="89">
        <v>70761</v>
      </c>
      <c r="C20" s="89">
        <f>26050+5000</f>
        <v>31050</v>
      </c>
      <c r="D20" s="81">
        <f t="shared" si="1"/>
        <v>0.43880103446813923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</row>
    <row r="21" spans="1:42" s="96" customFormat="1" ht="18" customHeight="1">
      <c r="A21" s="94" t="s">
        <v>49</v>
      </c>
      <c r="B21" s="89">
        <v>68567</v>
      </c>
      <c r="C21" s="89">
        <v>25873</v>
      </c>
      <c r="D21" s="81">
        <f t="shared" si="1"/>
        <v>0.3773389531407237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</row>
    <row r="22" spans="1:42" s="86" customFormat="1" ht="18" customHeight="1">
      <c r="A22" s="90" t="s">
        <v>50</v>
      </c>
      <c r="B22" s="89">
        <v>1435</v>
      </c>
      <c r="C22" s="89">
        <v>630</v>
      </c>
      <c r="D22" s="81">
        <f t="shared" si="1"/>
        <v>0.43902439024390244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</row>
    <row r="23" spans="1:42" s="86" customFormat="1" ht="18" customHeight="1">
      <c r="A23" s="90" t="s">
        <v>51</v>
      </c>
      <c r="B23" s="89">
        <v>62581</v>
      </c>
      <c r="C23" s="89">
        <v>39900</v>
      </c>
      <c r="D23" s="81">
        <f t="shared" si="1"/>
        <v>0.6375737044789952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</row>
    <row r="24" spans="1:42" s="86" customFormat="1" ht="18" customHeight="1">
      <c r="A24" s="90" t="s">
        <v>52</v>
      </c>
      <c r="B24" s="89">
        <v>93216</v>
      </c>
      <c r="C24" s="89">
        <f>5377+10000</f>
        <v>15377</v>
      </c>
      <c r="D24" s="81">
        <f t="shared" si="1"/>
        <v>0.16496095090971508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</row>
    <row r="25" spans="1:42" s="150" customFormat="1" ht="18" customHeight="1">
      <c r="A25" s="104" t="s">
        <v>159</v>
      </c>
      <c r="B25" s="105">
        <v>40000</v>
      </c>
      <c r="C25" s="105"/>
      <c r="D25" s="10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</row>
    <row r="26" spans="1:42" s="100" customFormat="1" ht="18" customHeight="1">
      <c r="A26" s="94" t="s">
        <v>53</v>
      </c>
      <c r="B26" s="89">
        <v>137448</v>
      </c>
      <c r="C26" s="89">
        <f>43474+20000</f>
        <v>63474</v>
      </c>
      <c r="D26" s="81">
        <f t="shared" si="1"/>
        <v>0.46180373668587393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</row>
    <row r="27" spans="1:38" s="86" customFormat="1" ht="18" customHeight="1">
      <c r="A27" s="90" t="s">
        <v>115</v>
      </c>
      <c r="B27" s="88">
        <v>2359118</v>
      </c>
      <c r="C27" s="89">
        <f>SUM(C28+C29)</f>
        <v>1139765</v>
      </c>
      <c r="D27" s="81">
        <f t="shared" si="1"/>
        <v>0.4831318314726097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</row>
    <row r="28" spans="1:38" s="86" customFormat="1" ht="18" customHeight="1">
      <c r="A28" s="90" t="s">
        <v>54</v>
      </c>
      <c r="B28" s="89">
        <v>2239870</v>
      </c>
      <c r="C28" s="89">
        <v>1084430</v>
      </c>
      <c r="D28" s="81">
        <f t="shared" si="1"/>
        <v>0.48414863362605864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</row>
    <row r="29" spans="1:38" s="86" customFormat="1" ht="18" customHeight="1">
      <c r="A29" s="90" t="s">
        <v>55</v>
      </c>
      <c r="B29" s="89">
        <v>119248</v>
      </c>
      <c r="C29" s="89">
        <f>53810+1525</f>
        <v>55335</v>
      </c>
      <c r="D29" s="81">
        <f t="shared" si="1"/>
        <v>0.464032939755803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</row>
    <row r="30" spans="1:38" s="96" customFormat="1" ht="18" customHeight="1">
      <c r="A30" s="94" t="s">
        <v>56</v>
      </c>
      <c r="B30" s="89">
        <v>495500</v>
      </c>
      <c r="C30" s="89">
        <v>310600</v>
      </c>
      <c r="D30" s="81">
        <f t="shared" si="1"/>
        <v>0.6268415741675075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</row>
    <row r="31" spans="1:38" s="86" customFormat="1" ht="18" customHeight="1">
      <c r="A31" s="101" t="s">
        <v>116</v>
      </c>
      <c r="B31" s="102">
        <v>31342</v>
      </c>
      <c r="C31" s="102">
        <v>26996</v>
      </c>
      <c r="D31" s="81">
        <f t="shared" si="1"/>
        <v>0.8613362261502138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</row>
    <row r="32" spans="1:38" s="86" customFormat="1" ht="18" customHeight="1">
      <c r="A32" s="101" t="s">
        <v>117</v>
      </c>
      <c r="B32" s="102">
        <v>124749</v>
      </c>
      <c r="C32" s="102">
        <v>109997</v>
      </c>
      <c r="D32" s="81">
        <f t="shared" si="1"/>
        <v>0.8817465470665096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</row>
    <row r="33" spans="1:38" s="86" customFormat="1" ht="39" customHeight="1" hidden="1">
      <c r="A33" s="103" t="s">
        <v>118</v>
      </c>
      <c r="B33" s="102">
        <v>6000</v>
      </c>
      <c r="C33" s="102" t="e">
        <f>#REF!/5+#REF!</f>
        <v>#REF!</v>
      </c>
      <c r="D33" s="81" t="e">
        <f t="shared" si="1"/>
        <v>#REF!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</row>
    <row r="34" spans="1:38" s="86" customFormat="1" ht="18.75" customHeight="1" hidden="1">
      <c r="A34" s="101" t="s">
        <v>119</v>
      </c>
      <c r="B34" s="102">
        <v>5000</v>
      </c>
      <c r="C34" s="102" t="e">
        <f>#REF!/5+#REF!</f>
        <v>#REF!</v>
      </c>
      <c r="D34" s="81" t="e">
        <f t="shared" si="1"/>
        <v>#REF!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</row>
    <row r="35" spans="1:38" s="86" customFormat="1" ht="18" customHeight="1">
      <c r="A35" s="90" t="s">
        <v>57</v>
      </c>
      <c r="B35" s="89">
        <v>12300</v>
      </c>
      <c r="C35" s="89">
        <v>5230</v>
      </c>
      <c r="D35" s="81">
        <f t="shared" si="1"/>
        <v>0.42520325203252035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</row>
    <row r="36" spans="1:38" s="86" customFormat="1" ht="18" customHeight="1">
      <c r="A36" s="90" t="s">
        <v>58</v>
      </c>
      <c r="B36" s="89">
        <v>57732</v>
      </c>
      <c r="C36" s="89">
        <v>27990</v>
      </c>
      <c r="D36" s="81">
        <f t="shared" si="1"/>
        <v>0.4848264394096861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</row>
    <row r="37" spans="1:38" s="86" customFormat="1" ht="18" customHeight="1">
      <c r="A37" s="90" t="s">
        <v>59</v>
      </c>
      <c r="B37" s="89">
        <v>37558</v>
      </c>
      <c r="C37" s="89">
        <f>15030+2000</f>
        <v>17030</v>
      </c>
      <c r="D37" s="81">
        <f t="shared" si="1"/>
        <v>0.4534320251344587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</row>
    <row r="38" spans="1:38" s="86" customFormat="1" ht="18" customHeight="1">
      <c r="A38" s="90" t="s">
        <v>60</v>
      </c>
      <c r="B38" s="89">
        <v>12231</v>
      </c>
      <c r="C38" s="89">
        <v>7200</v>
      </c>
      <c r="D38" s="81">
        <f t="shared" si="1"/>
        <v>0.5886681383370125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</row>
    <row r="39" spans="1:38" s="96" customFormat="1" ht="18" customHeight="1">
      <c r="A39" s="94" t="s">
        <v>61</v>
      </c>
      <c r="B39" s="89">
        <v>110383</v>
      </c>
      <c r="C39" s="89">
        <v>57635</v>
      </c>
      <c r="D39" s="81">
        <f t="shared" si="1"/>
        <v>0.5221365608834694</v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</row>
    <row r="40" spans="1:38" s="107" customFormat="1" ht="18" customHeight="1">
      <c r="A40" s="104" t="s">
        <v>120</v>
      </c>
      <c r="B40" s="105">
        <v>24204</v>
      </c>
      <c r="C40" s="105">
        <v>12100</v>
      </c>
      <c r="D40" s="81">
        <f t="shared" si="1"/>
        <v>0.4999173690299124</v>
      </c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</row>
    <row r="41" spans="1:38" s="107" customFormat="1" ht="18" customHeight="1">
      <c r="A41" s="104" t="s">
        <v>121</v>
      </c>
      <c r="B41" s="105">
        <v>500</v>
      </c>
      <c r="C41" s="105">
        <v>590</v>
      </c>
      <c r="D41" s="81">
        <f t="shared" si="1"/>
        <v>1.18</v>
      </c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</row>
    <row r="42" spans="1:38" s="107" customFormat="1" ht="18" customHeight="1" hidden="1">
      <c r="A42" s="104" t="s">
        <v>122</v>
      </c>
      <c r="B42" s="105">
        <v>8000</v>
      </c>
      <c r="C42" s="105" t="e">
        <f>#REF!/5+#REF!</f>
        <v>#REF!</v>
      </c>
      <c r="D42" s="81" t="e">
        <f t="shared" si="1"/>
        <v>#REF!</v>
      </c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</row>
    <row r="43" spans="1:38" s="86" customFormat="1" ht="18" customHeight="1">
      <c r="A43" s="90" t="s">
        <v>62</v>
      </c>
      <c r="B43" s="89">
        <v>1061778</v>
      </c>
      <c r="C43" s="89">
        <f>SUM(C44+C46+C49)</f>
        <v>505012</v>
      </c>
      <c r="D43" s="81">
        <f t="shared" si="1"/>
        <v>0.4756286153979457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</row>
    <row r="44" spans="1:38" s="86" customFormat="1" ht="18" customHeight="1">
      <c r="A44" s="90" t="s">
        <v>63</v>
      </c>
      <c r="B44" s="89">
        <v>716496</v>
      </c>
      <c r="C44" s="89">
        <f>336240+13172</f>
        <v>349412</v>
      </c>
      <c r="D44" s="81">
        <f t="shared" si="1"/>
        <v>0.48766776088073066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</row>
    <row r="45" spans="1:38" s="107" customFormat="1" ht="19.5" customHeight="1">
      <c r="A45" s="108" t="s">
        <v>123</v>
      </c>
      <c r="B45" s="105"/>
      <c r="C45" s="105">
        <f>13172+4159</f>
        <v>17331</v>
      </c>
      <c r="D45" s="109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</row>
    <row r="46" spans="1:38" s="96" customFormat="1" ht="18" customHeight="1">
      <c r="A46" s="94" t="s">
        <v>64</v>
      </c>
      <c r="B46" s="89">
        <v>336952</v>
      </c>
      <c r="C46" s="89">
        <f>SUM(C47:C48)</f>
        <v>152276</v>
      </c>
      <c r="D46" s="81">
        <f aca="true" t="shared" si="2" ref="D46:D98">C46/B46</f>
        <v>0.45192193546855336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</row>
    <row r="47" spans="1:38" s="107" customFormat="1" ht="18" customHeight="1">
      <c r="A47" s="110" t="s">
        <v>124</v>
      </c>
      <c r="B47" s="105">
        <v>191029</v>
      </c>
      <c r="C47" s="105">
        <v>84154</v>
      </c>
      <c r="D47" s="81">
        <f t="shared" si="2"/>
        <v>0.4405299718890849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</row>
    <row r="48" spans="1:38" s="107" customFormat="1" ht="18" customHeight="1">
      <c r="A48" s="110" t="s">
        <v>125</v>
      </c>
      <c r="B48" s="105">
        <v>145923</v>
      </c>
      <c r="C48" s="105">
        <v>68122</v>
      </c>
      <c r="D48" s="81">
        <f t="shared" si="2"/>
        <v>0.4668352487270684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</row>
    <row r="49" spans="1:38" s="86" customFormat="1" ht="18" customHeight="1">
      <c r="A49" s="90" t="s">
        <v>65</v>
      </c>
      <c r="B49" s="89">
        <v>8330</v>
      </c>
      <c r="C49" s="89">
        <v>3324</v>
      </c>
      <c r="D49" s="81">
        <f t="shared" si="2"/>
        <v>0.3990396158463385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</row>
    <row r="50" spans="1:38" s="86" customFormat="1" ht="18" customHeight="1">
      <c r="A50" s="90" t="s">
        <v>66</v>
      </c>
      <c r="B50" s="89">
        <v>118169</v>
      </c>
      <c r="C50" s="89">
        <f>SUM(C51:C52)</f>
        <v>60253</v>
      </c>
      <c r="D50" s="81">
        <f t="shared" si="2"/>
        <v>0.5098883802012372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</row>
    <row r="51" spans="1:38" s="107" customFormat="1" ht="18" customHeight="1">
      <c r="A51" s="104" t="s">
        <v>67</v>
      </c>
      <c r="B51" s="105">
        <v>27364</v>
      </c>
      <c r="C51" s="105">
        <v>15820</v>
      </c>
      <c r="D51" s="109">
        <f t="shared" si="2"/>
        <v>0.578131852068411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</row>
    <row r="52" spans="1:38" s="107" customFormat="1" ht="18" customHeight="1">
      <c r="A52" s="104" t="s">
        <v>68</v>
      </c>
      <c r="B52" s="105">
        <v>90805</v>
      </c>
      <c r="C52" s="105">
        <f>16493+27940</f>
        <v>44433</v>
      </c>
      <c r="D52" s="109">
        <f t="shared" si="2"/>
        <v>0.4893232751500468</v>
      </c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</row>
    <row r="53" spans="1:38" s="107" customFormat="1" ht="18" customHeight="1">
      <c r="A53" s="90" t="s">
        <v>69</v>
      </c>
      <c r="B53" s="89">
        <v>23213</v>
      </c>
      <c r="C53" s="89">
        <v>5270</v>
      </c>
      <c r="D53" s="81">
        <f t="shared" si="2"/>
        <v>0.2270279584715461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</row>
    <row r="54" spans="1:38" s="107" customFormat="1" ht="31.5" customHeight="1">
      <c r="A54" s="104" t="s">
        <v>126</v>
      </c>
      <c r="B54" s="89">
        <v>17063</v>
      </c>
      <c r="C54" s="89"/>
      <c r="D54" s="81">
        <f t="shared" si="2"/>
        <v>0</v>
      </c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</row>
    <row r="55" spans="1:38" s="107" customFormat="1" ht="18" customHeight="1">
      <c r="A55" s="90" t="s">
        <v>70</v>
      </c>
      <c r="B55" s="89">
        <v>40960</v>
      </c>
      <c r="C55" s="89">
        <v>14160</v>
      </c>
      <c r="D55" s="81">
        <f t="shared" si="2"/>
        <v>0.345703125</v>
      </c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</row>
    <row r="56" spans="1:38" s="86" customFormat="1" ht="18" customHeight="1">
      <c r="A56" s="90" t="s">
        <v>71</v>
      </c>
      <c r="B56" s="89">
        <v>123400</v>
      </c>
      <c r="C56" s="89">
        <v>5290</v>
      </c>
      <c r="D56" s="81">
        <f t="shared" si="2"/>
        <v>0.04286871961102107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</row>
    <row r="57" spans="1:38" s="107" customFormat="1" ht="18" customHeight="1" hidden="1">
      <c r="A57" s="110" t="s">
        <v>127</v>
      </c>
      <c r="B57" s="89">
        <v>7500</v>
      </c>
      <c r="C57" s="89" t="e">
        <f>#REF!/5+#REF!</f>
        <v>#REF!</v>
      </c>
      <c r="D57" s="81" t="e">
        <f t="shared" si="2"/>
        <v>#REF!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</row>
    <row r="58" spans="1:38" s="107" customFormat="1" ht="18" customHeight="1" hidden="1">
      <c r="A58" s="104" t="s">
        <v>128</v>
      </c>
      <c r="B58" s="89">
        <v>20000</v>
      </c>
      <c r="C58" s="89" t="e">
        <f>#REF!/5+#REF!</f>
        <v>#REF!</v>
      </c>
      <c r="D58" s="81" t="e">
        <f t="shared" si="2"/>
        <v>#REF!</v>
      </c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</row>
    <row r="59" spans="1:38" s="107" customFormat="1" ht="18" customHeight="1" hidden="1">
      <c r="A59" s="104" t="s">
        <v>129</v>
      </c>
      <c r="B59" s="89">
        <v>9615</v>
      </c>
      <c r="C59" s="89" t="e">
        <f>#REF!/5+#REF!</f>
        <v>#REF!</v>
      </c>
      <c r="D59" s="81" t="e">
        <f t="shared" si="2"/>
        <v>#REF!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</row>
    <row r="60" spans="1:38" s="107" customFormat="1" ht="18" customHeight="1" hidden="1">
      <c r="A60" s="104" t="s">
        <v>130</v>
      </c>
      <c r="B60" s="89">
        <v>20000</v>
      </c>
      <c r="C60" s="89" t="e">
        <f>#REF!/5+#REF!</f>
        <v>#REF!</v>
      </c>
      <c r="D60" s="81" t="e">
        <f t="shared" si="2"/>
        <v>#REF!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</row>
    <row r="61" spans="1:38" s="86" customFormat="1" ht="18" customHeight="1" hidden="1">
      <c r="A61" s="104" t="s">
        <v>131</v>
      </c>
      <c r="B61" s="89">
        <v>66285</v>
      </c>
      <c r="C61" s="89" t="e">
        <f>#REF!/5+#REF!</f>
        <v>#REF!</v>
      </c>
      <c r="D61" s="81" t="e">
        <f t="shared" si="2"/>
        <v>#REF!</v>
      </c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</row>
    <row r="62" spans="1:38" s="86" customFormat="1" ht="18" customHeight="1">
      <c r="A62" s="90" t="s">
        <v>101</v>
      </c>
      <c r="B62" s="89">
        <v>20000</v>
      </c>
      <c r="C62" s="89"/>
      <c r="D62" s="81">
        <f t="shared" si="2"/>
        <v>0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</row>
    <row r="63" spans="1:38" s="86" customFormat="1" ht="18" customHeight="1">
      <c r="A63" s="84" t="s">
        <v>72</v>
      </c>
      <c r="B63" s="93">
        <v>1000</v>
      </c>
      <c r="C63" s="89"/>
      <c r="D63" s="81">
        <f t="shared" si="2"/>
        <v>0</v>
      </c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</row>
    <row r="64" spans="1:38" s="86" customFormat="1" ht="18" customHeight="1">
      <c r="A64" s="84" t="s">
        <v>73</v>
      </c>
      <c r="B64" s="93">
        <v>94590</v>
      </c>
      <c r="C64" s="89"/>
      <c r="D64" s="81">
        <f t="shared" si="2"/>
        <v>0</v>
      </c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</row>
    <row r="65" spans="1:38" s="86" customFormat="1" ht="18" customHeight="1">
      <c r="A65" s="84" t="s">
        <v>74</v>
      </c>
      <c r="B65" s="111">
        <v>84594</v>
      </c>
      <c r="C65" s="111">
        <f>SUM(C66,C69)</f>
        <v>60477</v>
      </c>
      <c r="D65" s="81">
        <f t="shared" si="2"/>
        <v>0.714908858784311</v>
      </c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</row>
    <row r="66" spans="1:38" s="86" customFormat="1" ht="18" customHeight="1">
      <c r="A66" s="90" t="s">
        <v>75</v>
      </c>
      <c r="B66" s="112">
        <v>83166</v>
      </c>
      <c r="C66" s="112">
        <f>SUM(C67:C68)</f>
        <v>60000</v>
      </c>
      <c r="D66" s="81">
        <f t="shared" si="2"/>
        <v>0.7214486689272058</v>
      </c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</row>
    <row r="67" spans="1:38" s="86" customFormat="1" ht="18" customHeight="1">
      <c r="A67" s="90" t="s">
        <v>132</v>
      </c>
      <c r="B67" s="112">
        <v>79000</v>
      </c>
      <c r="C67" s="89">
        <v>60000</v>
      </c>
      <c r="D67" s="81">
        <f t="shared" si="2"/>
        <v>0.759493670886076</v>
      </c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</row>
    <row r="68" spans="1:38" s="86" customFormat="1" ht="18" customHeight="1">
      <c r="A68" s="90" t="s">
        <v>76</v>
      </c>
      <c r="B68" s="112">
        <v>4166</v>
      </c>
      <c r="C68" s="89"/>
      <c r="D68" s="81">
        <f t="shared" si="2"/>
        <v>0</v>
      </c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</row>
    <row r="69" spans="1:38" s="86" customFormat="1" ht="18" customHeight="1">
      <c r="A69" s="90" t="s">
        <v>102</v>
      </c>
      <c r="B69" s="112">
        <v>1428</v>
      </c>
      <c r="C69" s="89">
        <v>477</v>
      </c>
      <c r="D69" s="81">
        <f t="shared" si="2"/>
        <v>0.33403361344537813</v>
      </c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</row>
    <row r="70" spans="1:38" s="116" customFormat="1" ht="18" customHeight="1">
      <c r="A70" s="113" t="s">
        <v>133</v>
      </c>
      <c r="B70" s="114">
        <v>369905</v>
      </c>
      <c r="C70" s="114">
        <f>SUM(C71+C74)</f>
        <v>39140</v>
      </c>
      <c r="D70" s="81">
        <f t="shared" si="2"/>
        <v>0.10581095146051013</v>
      </c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</row>
    <row r="71" spans="1:38" s="119" customFormat="1" ht="18" customHeight="1">
      <c r="A71" s="92" t="s">
        <v>134</v>
      </c>
      <c r="B71" s="93">
        <v>310305</v>
      </c>
      <c r="C71" s="117">
        <f>SUM(C72:C73)</f>
        <v>37320</v>
      </c>
      <c r="D71" s="81">
        <f t="shared" si="2"/>
        <v>0.12026876782520424</v>
      </c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</row>
    <row r="72" spans="1:38" s="119" customFormat="1" ht="18" customHeight="1">
      <c r="A72" s="94" t="s">
        <v>135</v>
      </c>
      <c r="B72" s="89">
        <v>227880</v>
      </c>
      <c r="C72" s="89">
        <v>37320</v>
      </c>
      <c r="D72" s="81">
        <f t="shared" si="2"/>
        <v>0.16377040547656663</v>
      </c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</row>
    <row r="73" spans="1:38" s="119" customFormat="1" ht="18" customHeight="1">
      <c r="A73" s="94" t="s">
        <v>136</v>
      </c>
      <c r="B73" s="89">
        <v>82425</v>
      </c>
      <c r="C73" s="89"/>
      <c r="D73" s="81">
        <f t="shared" si="2"/>
        <v>0</v>
      </c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</row>
    <row r="74" spans="1:38" s="119" customFormat="1" ht="18" customHeight="1">
      <c r="A74" s="92" t="s">
        <v>137</v>
      </c>
      <c r="B74" s="93">
        <v>59600</v>
      </c>
      <c r="C74" s="117">
        <f>SUM(C75:C76)</f>
        <v>1820</v>
      </c>
      <c r="D74" s="81">
        <f t="shared" si="2"/>
        <v>0.03053691275167785</v>
      </c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</row>
    <row r="75" spans="1:38" s="119" customFormat="1" ht="18" customHeight="1">
      <c r="A75" s="94" t="s">
        <v>135</v>
      </c>
      <c r="B75" s="89">
        <v>39900</v>
      </c>
      <c r="C75" s="89">
        <v>1820</v>
      </c>
      <c r="D75" s="81">
        <f t="shared" si="2"/>
        <v>0.0456140350877193</v>
      </c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</row>
    <row r="76" spans="1:38" s="119" customFormat="1" ht="17.25" customHeight="1">
      <c r="A76" s="94" t="s">
        <v>136</v>
      </c>
      <c r="B76" s="89">
        <v>19700</v>
      </c>
      <c r="C76" s="89"/>
      <c r="D76" s="81">
        <f t="shared" si="2"/>
        <v>0</v>
      </c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</row>
    <row r="77" spans="1:38" s="86" customFormat="1" ht="18" customHeight="1">
      <c r="A77" s="120" t="s">
        <v>77</v>
      </c>
      <c r="B77" s="114">
        <v>673088</v>
      </c>
      <c r="C77" s="80">
        <f>SUM(C78,C91)</f>
        <v>190974</v>
      </c>
      <c r="D77" s="81">
        <f t="shared" si="2"/>
        <v>0.28372813064562136</v>
      </c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</row>
    <row r="78" spans="1:38" s="86" customFormat="1" ht="18" customHeight="1">
      <c r="A78" s="92" t="s">
        <v>138</v>
      </c>
      <c r="B78" s="93">
        <v>589173</v>
      </c>
      <c r="C78" s="93">
        <f>SUM(C79+C80)</f>
        <v>184173</v>
      </c>
      <c r="D78" s="81">
        <f t="shared" si="2"/>
        <v>0.31259579104948804</v>
      </c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</row>
    <row r="79" spans="1:38" s="122" customFormat="1" ht="18" customHeight="1">
      <c r="A79" s="94" t="s">
        <v>139</v>
      </c>
      <c r="B79" s="89">
        <v>214000</v>
      </c>
      <c r="C79" s="89"/>
      <c r="D79" s="81">
        <f t="shared" si="2"/>
        <v>0</v>
      </c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</row>
    <row r="80" spans="1:38" s="122" customFormat="1" ht="18" customHeight="1">
      <c r="A80" s="94" t="s">
        <v>140</v>
      </c>
      <c r="B80" s="89">
        <f>SUM(B81:B90)</f>
        <v>375173</v>
      </c>
      <c r="C80" s="89">
        <f>SUM(C81:C90)</f>
        <v>184173</v>
      </c>
      <c r="D80" s="81">
        <f t="shared" si="2"/>
        <v>0.4909015307604758</v>
      </c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</row>
    <row r="81" spans="1:38" s="127" customFormat="1" ht="18" customHeight="1">
      <c r="A81" s="123" t="s">
        <v>141</v>
      </c>
      <c r="B81" s="124">
        <v>219000</v>
      </c>
      <c r="C81" s="124">
        <v>110000</v>
      </c>
      <c r="D81" s="125">
        <f t="shared" si="2"/>
        <v>0.502283105022831</v>
      </c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</row>
    <row r="82" spans="1:38" s="127" customFormat="1" ht="37.5" customHeight="1">
      <c r="A82" s="128" t="s">
        <v>142</v>
      </c>
      <c r="B82" s="124">
        <v>40000</v>
      </c>
      <c r="C82" s="124">
        <v>20000</v>
      </c>
      <c r="D82" s="125">
        <f t="shared" si="2"/>
        <v>0.5</v>
      </c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</row>
    <row r="83" spans="1:38" s="127" customFormat="1" ht="18" customHeight="1">
      <c r="A83" s="123" t="s">
        <v>143</v>
      </c>
      <c r="B83" s="124">
        <v>2592</v>
      </c>
      <c r="C83" s="124">
        <v>2592</v>
      </c>
      <c r="D83" s="125">
        <f t="shared" si="2"/>
        <v>1</v>
      </c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</row>
    <row r="84" spans="1:38" s="127" customFormat="1" ht="36.75" customHeight="1">
      <c r="A84" s="129" t="s">
        <v>144</v>
      </c>
      <c r="B84" s="130">
        <v>7000</v>
      </c>
      <c r="C84" s="124"/>
      <c r="D84" s="125">
        <f t="shared" si="2"/>
        <v>0</v>
      </c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</row>
    <row r="85" spans="1:38" s="127" customFormat="1" ht="39" customHeight="1">
      <c r="A85" s="123" t="s">
        <v>145</v>
      </c>
      <c r="B85" s="130">
        <v>24000</v>
      </c>
      <c r="C85" s="124">
        <v>10000</v>
      </c>
      <c r="D85" s="125">
        <f t="shared" si="2"/>
        <v>0.4166666666666667</v>
      </c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</row>
    <row r="86" spans="1:38" s="127" customFormat="1" ht="22.5" customHeight="1">
      <c r="A86" s="123" t="s">
        <v>146</v>
      </c>
      <c r="B86" s="130">
        <v>1081</v>
      </c>
      <c r="C86" s="124">
        <v>1081</v>
      </c>
      <c r="D86" s="125">
        <f t="shared" si="2"/>
        <v>1</v>
      </c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</row>
    <row r="87" spans="1:38" s="127" customFormat="1" ht="38.25" customHeight="1">
      <c r="A87" s="129" t="s">
        <v>147</v>
      </c>
      <c r="B87" s="130">
        <v>20000</v>
      </c>
      <c r="C87" s="124">
        <v>10000</v>
      </c>
      <c r="D87" s="125">
        <f t="shared" si="2"/>
        <v>0.5</v>
      </c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</row>
    <row r="88" spans="1:38" s="127" customFormat="1" ht="18" customHeight="1">
      <c r="A88" s="129" t="s">
        <v>148</v>
      </c>
      <c r="B88" s="130">
        <v>20500</v>
      </c>
      <c r="C88" s="124">
        <v>20500</v>
      </c>
      <c r="D88" s="125">
        <f t="shared" si="2"/>
        <v>1</v>
      </c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</row>
    <row r="89" spans="1:38" s="127" customFormat="1" ht="18" customHeight="1">
      <c r="A89" s="123" t="s">
        <v>149</v>
      </c>
      <c r="B89" s="124">
        <v>25000</v>
      </c>
      <c r="C89" s="124">
        <v>2000</v>
      </c>
      <c r="D89" s="125">
        <f t="shared" si="2"/>
        <v>0.08</v>
      </c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</row>
    <row r="90" spans="1:38" s="127" customFormat="1" ht="18" customHeight="1">
      <c r="A90" s="129" t="s">
        <v>150</v>
      </c>
      <c r="B90" s="130">
        <v>16000</v>
      </c>
      <c r="C90" s="124">
        <v>8000</v>
      </c>
      <c r="D90" s="125">
        <f t="shared" si="2"/>
        <v>0.5</v>
      </c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</row>
    <row r="91" spans="1:38" s="86" customFormat="1" ht="18" customHeight="1">
      <c r="A91" s="92" t="s">
        <v>151</v>
      </c>
      <c r="B91" s="93">
        <v>83915</v>
      </c>
      <c r="C91" s="93">
        <f>SUM(C92,C93,C95,C96,C97,C98,C99)</f>
        <v>6801</v>
      </c>
      <c r="D91" s="81">
        <f t="shared" si="2"/>
        <v>0.08104629684800095</v>
      </c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</row>
    <row r="92" spans="1:38" s="86" customFormat="1" ht="35.25" customHeight="1">
      <c r="A92" s="94" t="s">
        <v>164</v>
      </c>
      <c r="B92" s="89">
        <v>125</v>
      </c>
      <c r="C92" s="89">
        <v>50</v>
      </c>
      <c r="D92" s="81">
        <f t="shared" si="2"/>
        <v>0.4</v>
      </c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</row>
    <row r="93" spans="1:38" s="86" customFormat="1" ht="21" customHeight="1">
      <c r="A93" s="94" t="s">
        <v>165</v>
      </c>
      <c r="B93" s="89">
        <v>4410</v>
      </c>
      <c r="C93" s="89">
        <f>C94</f>
        <v>1540</v>
      </c>
      <c r="D93" s="81">
        <f t="shared" si="2"/>
        <v>0.3492063492063492</v>
      </c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</row>
    <row r="94" spans="1:38" s="86" customFormat="1" ht="18" customHeight="1">
      <c r="A94" s="94" t="s">
        <v>152</v>
      </c>
      <c r="B94" s="89">
        <v>4410</v>
      </c>
      <c r="C94" s="89">
        <v>1540</v>
      </c>
      <c r="D94" s="81">
        <f t="shared" si="2"/>
        <v>0.3492063492063492</v>
      </c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</row>
    <row r="95" spans="1:38" s="86" customFormat="1" ht="35.25" customHeight="1">
      <c r="A95" s="131" t="s">
        <v>153</v>
      </c>
      <c r="B95" s="89">
        <v>50000</v>
      </c>
      <c r="C95" s="89"/>
      <c r="D95" s="81">
        <f t="shared" si="2"/>
        <v>0</v>
      </c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</row>
    <row r="96" spans="1:38" s="86" customFormat="1" ht="20.25" customHeight="1">
      <c r="A96" s="131" t="s">
        <v>154</v>
      </c>
      <c r="B96" s="89">
        <v>70</v>
      </c>
      <c r="C96" s="89">
        <v>30</v>
      </c>
      <c r="D96" s="81">
        <f t="shared" si="2"/>
        <v>0.42857142857142855</v>
      </c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</row>
    <row r="97" spans="1:38" s="86" customFormat="1" ht="18" customHeight="1">
      <c r="A97" s="94" t="s">
        <v>155</v>
      </c>
      <c r="B97" s="89">
        <v>1610</v>
      </c>
      <c r="C97" s="89">
        <v>450</v>
      </c>
      <c r="D97" s="81">
        <f t="shared" si="2"/>
        <v>0.2795031055900621</v>
      </c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</row>
    <row r="98" spans="1:38" s="86" customFormat="1" ht="18" customHeight="1">
      <c r="A98" s="94" t="s">
        <v>156</v>
      </c>
      <c r="B98" s="89">
        <v>27700</v>
      </c>
      <c r="C98" s="89">
        <f>310+1000+500+1921+600</f>
        <v>4331</v>
      </c>
      <c r="D98" s="81">
        <f t="shared" si="2"/>
        <v>0.1563537906137184</v>
      </c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</row>
    <row r="99" spans="1:38" s="86" customFormat="1" ht="19.5" customHeight="1">
      <c r="A99" s="94" t="s">
        <v>160</v>
      </c>
      <c r="B99" s="89"/>
      <c r="C99" s="89">
        <v>400</v>
      </c>
      <c r="D99" s="81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</row>
    <row r="100" spans="1:38" s="86" customFormat="1" ht="18" customHeight="1">
      <c r="A100" s="120" t="s">
        <v>78</v>
      </c>
      <c r="B100" s="114">
        <v>28500</v>
      </c>
      <c r="C100" s="132">
        <f>SUM(C101,C104)</f>
        <v>9725</v>
      </c>
      <c r="D100" s="81">
        <f aca="true" t="shared" si="3" ref="D100:D106">C100/B100</f>
        <v>0.3412280701754386</v>
      </c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</row>
    <row r="101" spans="1:38" s="86" customFormat="1" ht="18" customHeight="1">
      <c r="A101" s="94" t="s">
        <v>157</v>
      </c>
      <c r="B101" s="89">
        <v>11000</v>
      </c>
      <c r="C101" s="89">
        <v>6000</v>
      </c>
      <c r="D101" s="81">
        <f t="shared" si="3"/>
        <v>0.5454545454545454</v>
      </c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</row>
    <row r="102" spans="1:38" s="86" customFormat="1" ht="18" customHeight="1">
      <c r="A102" s="94" t="s">
        <v>103</v>
      </c>
      <c r="B102" s="89">
        <v>200</v>
      </c>
      <c r="C102" s="89"/>
      <c r="D102" s="81">
        <f t="shared" si="3"/>
        <v>0</v>
      </c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</row>
    <row r="103" spans="1:38" s="86" customFormat="1" ht="18" customHeight="1">
      <c r="A103" s="94" t="s">
        <v>158</v>
      </c>
      <c r="B103" s="89">
        <v>10800</v>
      </c>
      <c r="C103" s="89">
        <v>6000</v>
      </c>
      <c r="D103" s="81">
        <f t="shared" si="3"/>
        <v>0.5555555555555556</v>
      </c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</row>
    <row r="104" spans="1:38" s="86" customFormat="1" ht="18" customHeight="1">
      <c r="A104" s="94" t="s">
        <v>79</v>
      </c>
      <c r="B104" s="89">
        <v>17500</v>
      </c>
      <c r="C104" s="89">
        <f>SUM(C105:C106)</f>
        <v>3725</v>
      </c>
      <c r="D104" s="81">
        <f t="shared" si="3"/>
        <v>0.21285714285714286</v>
      </c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</row>
    <row r="105" spans="1:38" s="86" customFormat="1" ht="18" customHeight="1">
      <c r="A105" s="94" t="s">
        <v>104</v>
      </c>
      <c r="B105" s="89">
        <v>6600</v>
      </c>
      <c r="C105" s="89">
        <v>1183</v>
      </c>
      <c r="D105" s="81">
        <f t="shared" si="3"/>
        <v>0.17924242424242423</v>
      </c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</row>
    <row r="106" spans="1:38" s="86" customFormat="1" ht="18" customHeight="1">
      <c r="A106" s="94" t="s">
        <v>105</v>
      </c>
      <c r="B106" s="89">
        <v>10900</v>
      </c>
      <c r="C106" s="89">
        <v>2542</v>
      </c>
      <c r="D106" s="81">
        <f t="shared" si="3"/>
        <v>0.23321100917431192</v>
      </c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</row>
    <row r="107" spans="1:38" s="137" customFormat="1" ht="18" customHeight="1">
      <c r="A107" s="133" t="s">
        <v>114</v>
      </c>
      <c r="B107" s="134"/>
      <c r="C107" s="135"/>
      <c r="D107" s="136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</row>
    <row r="108" spans="1:4" ht="15.75">
      <c r="A108" s="138"/>
      <c r="B108" s="139"/>
      <c r="C108" s="140"/>
      <c r="D108" s="141"/>
    </row>
    <row r="109" spans="1:4" ht="12.75">
      <c r="A109" s="70"/>
      <c r="B109" s="70"/>
      <c r="C109" s="142"/>
      <c r="D109" s="143"/>
    </row>
    <row r="110" spans="1:4" ht="12.75">
      <c r="A110" s="70"/>
      <c r="B110" s="70"/>
      <c r="C110" s="142"/>
      <c r="D110" s="143"/>
    </row>
    <row r="111" spans="1:4" ht="12.75">
      <c r="A111" s="144"/>
      <c r="B111" s="144"/>
      <c r="C111" s="145"/>
      <c r="D111" s="146"/>
    </row>
    <row r="112" spans="1:4" ht="12.75">
      <c r="A112" s="144"/>
      <c r="B112" s="144"/>
      <c r="C112" s="145"/>
      <c r="D112" s="146"/>
    </row>
    <row r="113" spans="1:4" ht="12.75">
      <c r="A113" s="144"/>
      <c r="B113" s="144"/>
      <c r="C113" s="145"/>
      <c r="D113" s="146"/>
    </row>
    <row r="114" spans="1:4" ht="12.75">
      <c r="A114" s="144"/>
      <c r="B114" s="144"/>
      <c r="C114" s="145"/>
      <c r="D114" s="146"/>
    </row>
    <row r="115" spans="1:4" ht="12.75">
      <c r="A115" s="144"/>
      <c r="B115" s="144"/>
      <c r="C115" s="145"/>
      <c r="D115" s="146"/>
    </row>
    <row r="116" spans="1:4" ht="12.75">
      <c r="A116" s="144"/>
      <c r="B116" s="144"/>
      <c r="C116" s="145"/>
      <c r="D116" s="146"/>
    </row>
    <row r="117" spans="1:4" ht="12.75">
      <c r="A117" s="144"/>
      <c r="B117" s="144"/>
      <c r="C117" s="145"/>
      <c r="D117" s="146"/>
    </row>
    <row r="118" spans="1:4" ht="12.75">
      <c r="A118" s="144"/>
      <c r="B118" s="144"/>
      <c r="C118" s="145"/>
      <c r="D118" s="146"/>
    </row>
    <row r="119" spans="1:4" ht="12.75">
      <c r="A119" s="144"/>
      <c r="B119" s="144"/>
      <c r="C119" s="145"/>
      <c r="D119" s="146"/>
    </row>
    <row r="120" spans="1:4" ht="12.75">
      <c r="A120" s="144"/>
      <c r="B120" s="144"/>
      <c r="C120" s="145"/>
      <c r="D120" s="146"/>
    </row>
    <row r="121" spans="1:4" ht="12.75">
      <c r="A121" s="144"/>
      <c r="B121" s="144"/>
      <c r="C121" s="145"/>
      <c r="D121" s="146"/>
    </row>
    <row r="122" spans="1:4" ht="12.75">
      <c r="A122" s="144"/>
      <c r="B122" s="144"/>
      <c r="C122" s="145"/>
      <c r="D122" s="146"/>
    </row>
    <row r="123" spans="1:4" ht="12.75">
      <c r="A123" s="144"/>
      <c r="B123" s="144"/>
      <c r="C123" s="145"/>
      <c r="D123" s="146"/>
    </row>
    <row r="124" spans="1:4" ht="12.75">
      <c r="A124" s="144"/>
      <c r="B124" s="144"/>
      <c r="C124" s="145"/>
      <c r="D124" s="146"/>
    </row>
    <row r="125" spans="1:4" ht="12.75">
      <c r="A125" s="144"/>
      <c r="B125" s="144"/>
      <c r="C125" s="145"/>
      <c r="D125" s="146"/>
    </row>
    <row r="126" spans="1:4" ht="12.75">
      <c r="A126" s="144"/>
      <c r="B126" s="144"/>
      <c r="C126" s="145"/>
      <c r="D126" s="146"/>
    </row>
    <row r="127" spans="1:4" ht="12.75">
      <c r="A127" s="144"/>
      <c r="B127" s="144"/>
      <c r="C127" s="145"/>
      <c r="D127" s="146"/>
    </row>
    <row r="128" spans="1:4" ht="12.75">
      <c r="A128" s="144"/>
      <c r="B128" s="144"/>
      <c r="C128" s="145"/>
      <c r="D128" s="146"/>
    </row>
    <row r="129" spans="1:4" ht="12.75">
      <c r="A129" s="144"/>
      <c r="B129" s="144"/>
      <c r="C129" s="145"/>
      <c r="D129" s="146"/>
    </row>
    <row r="130" spans="1:4" ht="12.75">
      <c r="A130" s="144"/>
      <c r="B130" s="144"/>
      <c r="C130" s="145"/>
      <c r="D130" s="146"/>
    </row>
  </sheetData>
  <sheetProtection/>
  <mergeCells count="6">
    <mergeCell ref="A1:C1"/>
    <mergeCell ref="C2:D2"/>
    <mergeCell ref="A3:A4"/>
    <mergeCell ref="B3:B4"/>
    <mergeCell ref="C3:C4"/>
    <mergeCell ref="D3:D4"/>
  </mergeCells>
  <printOptions/>
  <pageMargins left="0.67" right="0.2" top="0.51" bottom="0.46" header="0.36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2016-06-19T03:05:28Z</cp:lastPrinted>
  <dcterms:created xsi:type="dcterms:W3CDTF">2014-06-11T00:59:04Z</dcterms:created>
  <dcterms:modified xsi:type="dcterms:W3CDTF">2016-07-22T09:40:44Z</dcterms:modified>
  <cp:category/>
  <cp:version/>
  <cp:contentType/>
  <cp:contentStatus/>
</cp:coreProperties>
</file>